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Reports\Qrapp\2019\Q1\"/>
    </mc:Choice>
  </mc:AlternateContent>
  <bookViews>
    <workbookView xWindow="0" yWindow="0" windowWidth="28800" windowHeight="10875"/>
  </bookViews>
  <sheets>
    <sheet name="Definitioner" sheetId="1" r:id="rId1"/>
    <sheet name="RR" sheetId="2" r:id="rId2"/>
    <sheet name="BR" sheetId="3" r:id="rId3"/>
    <sheet name="Kassaflöde" sheetId="4" r:id="rId4"/>
  </sheets>
  <externalReferences>
    <externalReference r:id="rId5"/>
    <externalReference r:id="rId6"/>
  </externalReferences>
  <definedNames>
    <definedName name="Average_capital_employed" localSheetId="1">RR!$B$78</definedName>
    <definedName name="Avkastning_på_sysselsatt_kapital">RR!$B$75</definedName>
    <definedName name="Balance_Sheets__SEK_M" localSheetId="2">BR!$B$3</definedName>
    <definedName name="Balansräkningar">BR!$B$1</definedName>
    <definedName name="CapEmp" localSheetId="2">BR!$B$55</definedName>
    <definedName name="Capital_employed" localSheetId="2">BR!$B$63</definedName>
    <definedName name="Capital_turnover_rate" localSheetId="1">RR!$B$88</definedName>
    <definedName name="CasConRat" localSheetId="3">Kassaflöde!$B$25</definedName>
    <definedName name="Cash_conversion_ratio" localSheetId="3">Kassaflöde!$B$22</definedName>
    <definedName name="Cash_Flow" localSheetId="3">Kassaflöde!$B$1</definedName>
    <definedName name="Cash_Flow__SEK_M" localSheetId="3">Kassaflöde!$B$3</definedName>
    <definedName name="Change_in_net_debt" localSheetId="2">BR!#REF!</definedName>
    <definedName name="Debt_equity_ratio" localSheetId="2">BR!#REF!</definedName>
    <definedName name="Earnings_per_share__SEK" localSheetId="1">RR!$B$26</definedName>
    <definedName name="EBIT" localSheetId="1">RR!$B$60</definedName>
    <definedName name="EBIT_">RR!$B$60</definedName>
    <definedName name="EBIT__excluding_items_affecting_comparability" localSheetId="1">RR!$B$58</definedName>
    <definedName name="EBIT__exklusive_jämförelsestörande_poster">RR!$B$58</definedName>
    <definedName name="EBIT_margin_excluding_items_affecting_comparability" localSheetId="1">RR!$B$66</definedName>
    <definedName name="EBIT_marginal_exklusive_jämföreslsestörande_poster">RR!$B$66</definedName>
    <definedName name="EBITA__excluding_items_affecting_comparability" localSheetId="1">RR!$B$56</definedName>
    <definedName name="EBITA__exklusive_jämförelsestörande_poster">RR!$B$56</definedName>
    <definedName name="EBITA_margin_excluding_items_affecting_comparability" localSheetId="1">RR!$B$65</definedName>
    <definedName name="EBITA_marginal_exklusive_jämföreslsestörande_poster">RR!$B$65</definedName>
    <definedName name="EBITDA__excluding_items_affecting_comparability" localSheetId="1">RR!$B$53</definedName>
    <definedName name="EBITDA__exklusive_jämförelsestörande_poster">RR!$B$53</definedName>
    <definedName name="EBITDA_margin_excluding_items_affecting_comparability" localSheetId="1">RR!$B$64</definedName>
    <definedName name="EBITDA_marginal_exklusive_jämföreslsestörande_poster">RR!$B$64</definedName>
    <definedName name="EBITDA_Net_interest_income_expense" localSheetId="1">RR!$B$63</definedName>
    <definedName name="EBITDA_Räntenetto">RR!$B$63</definedName>
    <definedName name="EBITspec" localSheetId="1">RR!$B$51</definedName>
    <definedName name="Eqasratio" localSheetId="2">BR!$B$52</definedName>
    <definedName name="Equity_assets_ratio" localSheetId="2">BR!$B$48</definedName>
    <definedName name="Free_cash_flow" localSheetId="3">Kassaflöde!$B$15</definedName>
    <definedName name="Free_cash_flow_per_share" localSheetId="3">Kassaflöde!$B$28</definedName>
    <definedName name="Frepsha" localSheetId="3">Kassaflöde!$B$31</definedName>
    <definedName name="Fritt_kassaflöde">Kassaflöde!$B$15</definedName>
    <definedName name="Fritt_kassaflöde_per_aktie">Kassaflöde!$B$31</definedName>
    <definedName name="Genomsnittligt_sysselsatt_kapital__R12">RR!$B$87</definedName>
    <definedName name="HELP">[1]Nyckeltal!$M$3</definedName>
    <definedName name="HELPE">[1]NyckeltalE!$M$3</definedName>
    <definedName name="Income_Statements__SEK_M" localSheetId="1">RR!$B$3</definedName>
    <definedName name="Kapitalomsättningshastighet">RR!$B$88</definedName>
    <definedName name="Kassaflödesrapporter">Kassaflöde!$B$1</definedName>
    <definedName name="Kassakonvertering">Kassaflöde!$B$25</definedName>
    <definedName name="KV">[2]Nyckeltal!$D$3</definedName>
    <definedName name="KVE">[1]NyckeltalE!$D$3</definedName>
    <definedName name="KVP">[2]Nyckeltal!$E$3</definedName>
    <definedName name="KVPE">[1]NyckeltalE!$E$3</definedName>
    <definedName name="M12M">[1]Nyckeltal!$L$3</definedName>
    <definedName name="M12ME">[1]NyckeltalE!$L$3</definedName>
    <definedName name="Net_debt__closing_balance" localSheetId="2">BR!#REF!</definedName>
    <definedName name="Net_debt_EBITDA_1" localSheetId="2">BR!#REF!</definedName>
    <definedName name="Nettoskuld__utgående_balans">BR!#REF!</definedName>
    <definedName name="Nettoskuld_EBITDA_1">BR!#REF!</definedName>
    <definedName name="opcapsh" localSheetId="3">Kassaflöde!$B$37</definedName>
    <definedName name="Operating_cash_flow" localSheetId="3">Kassaflöde!$B$11</definedName>
    <definedName name="Operating_cash_flow_per_share" localSheetId="3">Kassaflöde!$B$34</definedName>
    <definedName name="Operativt_kassaflöde">Kassaflöde!$B$11</definedName>
    <definedName name="Operativt_kassaflöde_per_aktie">Kassaflöde!$B$37</definedName>
    <definedName name="P_E_ratio" localSheetId="1">RR!$B$69</definedName>
    <definedName name="P_E_tal">RR!$B$72</definedName>
    <definedName name="PEra" localSheetId="1">RR!$B$72</definedName>
    <definedName name="RatCapTurn" localSheetId="1">RR!$B$85</definedName>
    <definedName name="Resultat_per_aktie__SEK">RR!$B$26</definedName>
    <definedName name="Resultaträkningar">RR!$B$1</definedName>
    <definedName name="RetCapEmp" localSheetId="1">RR!$B$75</definedName>
    <definedName name="Rntek">RR!$B$92</definedName>
    <definedName name="Skuldsättningsgrad">BR!#REF!</definedName>
    <definedName name="Soliditet">BR!$B$52</definedName>
    <definedName name="Spec_of_cap_empl" localSheetId="2">BR!$B$55</definedName>
    <definedName name="Sysselsatt_kapital">BR!$B$63</definedName>
    <definedName name="YTD">[2]Nyckeltal!$H$3</definedName>
    <definedName name="YTDE">[1]NyckeltalE!$H$3</definedName>
    <definedName name="YTDP">[1]Nyckeltal!$I$3</definedName>
    <definedName name="YTDPE">[1]NyckeltalE!$I$3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4" i="2" l="1"/>
  <c r="E34" i="2"/>
  <c r="F34" i="2"/>
  <c r="G34" i="2"/>
  <c r="H34" i="2"/>
  <c r="I34" i="2"/>
  <c r="J34" i="2"/>
  <c r="K34" i="2"/>
  <c r="L34" i="2"/>
  <c r="M34" i="2"/>
  <c r="N34" i="2"/>
  <c r="O34" i="2"/>
  <c r="P34" i="2"/>
  <c r="Q34" i="2"/>
  <c r="R34" i="2"/>
  <c r="C34" i="2"/>
  <c r="N42" i="3"/>
  <c r="L60" i="3" l="1"/>
  <c r="C77" i="2" l="1"/>
  <c r="C76" i="2"/>
  <c r="C60" i="2"/>
  <c r="C102" i="2"/>
  <c r="C98" i="2"/>
  <c r="C94" i="2"/>
  <c r="D8" i="4" l="1"/>
  <c r="C5" i="4" l="1"/>
  <c r="C61" i="3"/>
  <c r="C60" i="3"/>
  <c r="C50" i="3"/>
  <c r="R98" i="2" l="1"/>
  <c r="D94" i="2"/>
  <c r="E94" i="2"/>
  <c r="F94" i="2"/>
  <c r="G94" i="2"/>
  <c r="H94" i="2"/>
  <c r="C95" i="2" s="1"/>
  <c r="I94" i="2"/>
  <c r="J94" i="2"/>
  <c r="K94" i="2"/>
  <c r="L94" i="2"/>
  <c r="M94" i="2"/>
  <c r="N94" i="2"/>
  <c r="O94" i="2"/>
  <c r="P94" i="2"/>
  <c r="Q94" i="2"/>
  <c r="R94" i="2"/>
  <c r="Q98" i="2"/>
  <c r="P98" i="2"/>
  <c r="O98" i="2"/>
  <c r="N98" i="2"/>
  <c r="M98" i="2"/>
  <c r="L98" i="2"/>
  <c r="K98" i="2"/>
  <c r="J98" i="2"/>
  <c r="I98" i="2"/>
  <c r="H98" i="2"/>
  <c r="G98" i="2"/>
  <c r="F98" i="2"/>
  <c r="E98" i="2"/>
  <c r="D98" i="2"/>
  <c r="R100" i="2"/>
  <c r="Q100" i="2"/>
  <c r="P100" i="2"/>
  <c r="J95" i="2" l="1"/>
  <c r="E95" i="2"/>
  <c r="F95" i="2"/>
  <c r="D99" i="2"/>
  <c r="H99" i="2"/>
  <c r="C99" i="2"/>
  <c r="C100" i="2" s="1"/>
  <c r="D95" i="2"/>
  <c r="L95" i="2"/>
  <c r="G99" i="2"/>
  <c r="K99" i="2"/>
  <c r="L99" i="2"/>
  <c r="E99" i="2"/>
  <c r="I99" i="2"/>
  <c r="M95" i="2"/>
  <c r="I95" i="2"/>
  <c r="H95" i="2"/>
  <c r="K95" i="2"/>
  <c r="G95" i="2"/>
  <c r="J96" i="2"/>
  <c r="J99" i="2"/>
  <c r="M99" i="2"/>
  <c r="F99" i="2"/>
  <c r="D28" i="2" l="1"/>
  <c r="E28" i="2"/>
  <c r="F28" i="2"/>
  <c r="G28" i="2"/>
  <c r="H28" i="2"/>
  <c r="I28" i="2"/>
  <c r="J28" i="2"/>
  <c r="K28" i="2"/>
  <c r="L28" i="2"/>
  <c r="M28" i="2"/>
  <c r="N28" i="2"/>
  <c r="O28" i="2"/>
  <c r="P28" i="2"/>
  <c r="Q28" i="2"/>
  <c r="R28" i="2"/>
  <c r="C28" i="2"/>
  <c r="C86" i="2" l="1"/>
  <c r="E86" i="2"/>
  <c r="C39" i="2"/>
  <c r="R102" i="2" l="1"/>
  <c r="Q102" i="2"/>
  <c r="P102" i="2"/>
  <c r="O102" i="2"/>
  <c r="N102" i="2"/>
  <c r="M102" i="2"/>
  <c r="L102" i="2"/>
  <c r="K102" i="2"/>
  <c r="I102" i="2"/>
  <c r="E102" i="2"/>
  <c r="D102" i="2"/>
  <c r="J102" i="2"/>
  <c r="D103" i="2" l="1"/>
  <c r="C96" i="2"/>
  <c r="C88" i="2"/>
  <c r="C72" i="2"/>
  <c r="C59" i="2"/>
  <c r="C63" i="2"/>
  <c r="C46" i="2"/>
  <c r="C6" i="2"/>
  <c r="C12" i="2" s="1"/>
  <c r="C33" i="3"/>
  <c r="C28" i="3"/>
  <c r="C17" i="3"/>
  <c r="C11" i="3"/>
  <c r="D11" i="3"/>
  <c r="E11" i="3"/>
  <c r="C11" i="4"/>
  <c r="C15" i="4" l="1"/>
  <c r="C14" i="2"/>
  <c r="C17" i="2" s="1"/>
  <c r="C19" i="2" s="1"/>
  <c r="C47" i="2"/>
  <c r="C43" i="3" s="1"/>
  <c r="C19" i="3"/>
  <c r="C34" i="3"/>
  <c r="J63" i="2"/>
  <c r="K63" i="2"/>
  <c r="L63" i="2"/>
  <c r="M63" i="2"/>
  <c r="N63" i="2"/>
  <c r="O63" i="2"/>
  <c r="P63" i="2"/>
  <c r="Q63" i="2"/>
  <c r="R63" i="2"/>
  <c r="E63" i="2"/>
  <c r="F63" i="2"/>
  <c r="G63" i="2"/>
  <c r="H63" i="2"/>
  <c r="I63" i="2"/>
  <c r="D63" i="2"/>
  <c r="C57" i="3" l="1"/>
  <c r="C63" i="3" s="1"/>
  <c r="C65" i="3" s="1"/>
  <c r="C51" i="3"/>
  <c r="C52" i="3" s="1"/>
  <c r="C19" i="4"/>
  <c r="C29" i="2"/>
  <c r="C27" i="2"/>
  <c r="C21" i="2"/>
  <c r="D4" i="4"/>
  <c r="C48" i="2" l="1"/>
  <c r="C42" i="3"/>
  <c r="D18" i="4"/>
  <c r="D17" i="4"/>
  <c r="D16" i="4"/>
  <c r="D14" i="4"/>
  <c r="D13" i="4"/>
  <c r="D12" i="4"/>
  <c r="D10" i="4"/>
  <c r="D9" i="4"/>
  <c r="D6" i="4"/>
  <c r="D5" i="4"/>
  <c r="I18" i="4"/>
  <c r="I17" i="4"/>
  <c r="I16" i="4"/>
  <c r="I14" i="4"/>
  <c r="I13" i="4"/>
  <c r="I12" i="4"/>
  <c r="I10" i="4"/>
  <c r="I9" i="4"/>
  <c r="I8" i="4"/>
  <c r="I6" i="4"/>
  <c r="I5" i="4"/>
  <c r="I4" i="4"/>
  <c r="N4" i="2"/>
  <c r="I18" i="2"/>
  <c r="I16" i="2"/>
  <c r="I15" i="2"/>
  <c r="I13" i="2"/>
  <c r="I11" i="2"/>
  <c r="I10" i="2"/>
  <c r="I9" i="2"/>
  <c r="I8" i="2"/>
  <c r="I7" i="2"/>
  <c r="I5" i="2"/>
  <c r="I4" i="2"/>
  <c r="D18" i="2"/>
  <c r="D16" i="2"/>
  <c r="D15" i="2"/>
  <c r="D13" i="2"/>
  <c r="D11" i="2"/>
  <c r="D10" i="2"/>
  <c r="D9" i="2"/>
  <c r="D8" i="2"/>
  <c r="D7" i="2"/>
  <c r="D5" i="2"/>
  <c r="D4" i="2"/>
  <c r="E11" i="4" l="1"/>
  <c r="D11" i="4"/>
  <c r="D61" i="3"/>
  <c r="D60" i="3"/>
  <c r="D50" i="3"/>
  <c r="D33" i="3"/>
  <c r="D28" i="3"/>
  <c r="D17" i="3"/>
  <c r="D86" i="2"/>
  <c r="D88" i="2" s="1"/>
  <c r="E88" i="2"/>
  <c r="E72" i="2"/>
  <c r="D72" i="2"/>
  <c r="E59" i="2"/>
  <c r="D59" i="2"/>
  <c r="E46" i="2"/>
  <c r="D46" i="2"/>
  <c r="E39" i="2"/>
  <c r="D39" i="2"/>
  <c r="E6" i="2"/>
  <c r="E12" i="2" s="1"/>
  <c r="D6" i="2"/>
  <c r="D12" i="2" s="1"/>
  <c r="D76" i="2" s="1"/>
  <c r="D35" i="4" l="1"/>
  <c r="D37" i="4" s="1"/>
  <c r="E15" i="4"/>
  <c r="D23" i="4"/>
  <c r="D15" i="4"/>
  <c r="E19" i="4"/>
  <c r="D34" i="3"/>
  <c r="D19" i="3"/>
  <c r="D57" i="3" s="1"/>
  <c r="D63" i="3" s="1"/>
  <c r="D65" i="3" s="1"/>
  <c r="D47" i="2"/>
  <c r="E47" i="2"/>
  <c r="D24" i="4"/>
  <c r="D25" i="4" s="1"/>
  <c r="D80" i="2"/>
  <c r="D14" i="2"/>
  <c r="D77" i="2" s="1"/>
  <c r="E14" i="2"/>
  <c r="D19" i="4" l="1"/>
  <c r="D29" i="4"/>
  <c r="D31" i="4" s="1"/>
  <c r="D51" i="3"/>
  <c r="D52" i="3" s="1"/>
  <c r="D17" i="2"/>
  <c r="D19" i="2" s="1"/>
  <c r="D81" i="2"/>
  <c r="D60" i="2"/>
  <c r="E17" i="2"/>
  <c r="E19" i="2" s="1"/>
  <c r="E60" i="2"/>
  <c r="E53" i="2" s="1"/>
  <c r="E56" i="2" s="1"/>
  <c r="F11" i="4"/>
  <c r="E61" i="3"/>
  <c r="E60" i="3"/>
  <c r="E50" i="3"/>
  <c r="E33" i="3"/>
  <c r="E28" i="3"/>
  <c r="E17" i="3"/>
  <c r="E19" i="3" s="1"/>
  <c r="E57" i="3" s="1"/>
  <c r="E63" i="3" s="1"/>
  <c r="E65" i="3" s="1"/>
  <c r="F102" i="2"/>
  <c r="D97" i="2" l="1"/>
  <c r="D100" i="2" s="1"/>
  <c r="D27" i="2"/>
  <c r="D21" i="2"/>
  <c r="E27" i="2"/>
  <c r="E21" i="2"/>
  <c r="E34" i="3"/>
  <c r="E51" i="3"/>
  <c r="E52" i="3" s="1"/>
  <c r="F15" i="4"/>
  <c r="E64" i="2"/>
  <c r="F86" i="2"/>
  <c r="F88" i="2" s="1"/>
  <c r="F19" i="4" l="1"/>
  <c r="D48" i="2"/>
  <c r="D29" i="2"/>
  <c r="E29" i="2"/>
  <c r="E58" i="2"/>
  <c r="E66" i="2" s="1"/>
  <c r="E65" i="2"/>
  <c r="F72" i="2"/>
  <c r="F59" i="2"/>
  <c r="F46" i="2"/>
  <c r="F39" i="2"/>
  <c r="F6" i="2"/>
  <c r="F12" i="2" s="1"/>
  <c r="E48" i="2" l="1"/>
  <c r="F14" i="2"/>
  <c r="F47" i="2"/>
  <c r="F17" i="2" l="1"/>
  <c r="F19" i="2" s="1"/>
  <c r="F60" i="2"/>
  <c r="F53" i="2" s="1"/>
  <c r="F56" i="2" s="1"/>
  <c r="F27" i="2" l="1"/>
  <c r="F21" i="2"/>
  <c r="F64" i="2"/>
  <c r="F58" i="2" l="1"/>
  <c r="F66" i="2" s="1"/>
  <c r="F65" i="2"/>
  <c r="F29" i="2"/>
  <c r="F48" i="2" l="1"/>
  <c r="G102" i="2"/>
  <c r="G11" i="4"/>
  <c r="F61" i="3"/>
  <c r="F60" i="3"/>
  <c r="F50" i="3"/>
  <c r="F33" i="3"/>
  <c r="F28" i="3"/>
  <c r="F17" i="3"/>
  <c r="F11" i="3"/>
  <c r="G86" i="2"/>
  <c r="G88" i="2" s="1"/>
  <c r="G72" i="2"/>
  <c r="G59" i="2"/>
  <c r="G46" i="2"/>
  <c r="G39" i="2"/>
  <c r="G6" i="2"/>
  <c r="G12" i="2" s="1"/>
  <c r="C23" i="4" l="1"/>
  <c r="C35" i="4"/>
  <c r="C37" i="4" s="1"/>
  <c r="D96" i="2"/>
  <c r="G15" i="4"/>
  <c r="C29" i="4" s="1"/>
  <c r="C31" i="4" s="1"/>
  <c r="G14" i="2"/>
  <c r="F34" i="3"/>
  <c r="F19" i="3"/>
  <c r="F57" i="3" s="1"/>
  <c r="F63" i="3" s="1"/>
  <c r="F65" i="3" s="1"/>
  <c r="G47" i="2"/>
  <c r="C80" i="2" l="1"/>
  <c r="C24" i="4"/>
  <c r="C25" i="4" s="1"/>
  <c r="G60" i="2"/>
  <c r="G53" i="2" s="1"/>
  <c r="G56" i="2" s="1"/>
  <c r="C81" i="2"/>
  <c r="G19" i="4"/>
  <c r="G17" i="2"/>
  <c r="G19" i="2" s="1"/>
  <c r="F51" i="3"/>
  <c r="F52" i="3" s="1"/>
  <c r="G61" i="3"/>
  <c r="G60" i="3"/>
  <c r="H102" i="2"/>
  <c r="C103" i="2" s="1"/>
  <c r="C104" i="2" s="1"/>
  <c r="H86" i="2"/>
  <c r="H88" i="2" s="1"/>
  <c r="H46" i="2"/>
  <c r="H39" i="2"/>
  <c r="G27" i="2" l="1"/>
  <c r="G21" i="2"/>
  <c r="G64" i="2"/>
  <c r="H47" i="2"/>
  <c r="D43" i="3" s="1"/>
  <c r="G58" i="2"/>
  <c r="G66" i="2" s="1"/>
  <c r="G65" i="2"/>
  <c r="J46" i="2"/>
  <c r="K46" i="2"/>
  <c r="L46" i="2"/>
  <c r="M46" i="2"/>
  <c r="N46" i="2"/>
  <c r="O46" i="2"/>
  <c r="P46" i="2"/>
  <c r="Q46" i="2"/>
  <c r="R46" i="2"/>
  <c r="I46" i="2"/>
  <c r="J39" i="2"/>
  <c r="K39" i="2"/>
  <c r="L39" i="2"/>
  <c r="M39" i="2"/>
  <c r="N39" i="2"/>
  <c r="O39" i="2"/>
  <c r="P39" i="2"/>
  <c r="Q39" i="2"/>
  <c r="R39" i="2"/>
  <c r="I39" i="2"/>
  <c r="P47" i="2" l="1"/>
  <c r="L47" i="2"/>
  <c r="I47" i="2"/>
  <c r="H43" i="3" s="1"/>
  <c r="O47" i="2"/>
  <c r="K47" i="2"/>
  <c r="N47" i="2"/>
  <c r="L43" i="3" s="1"/>
  <c r="R47" i="2"/>
  <c r="J47" i="2"/>
  <c r="Q47" i="2"/>
  <c r="M47" i="2"/>
  <c r="J43" i="3" s="1"/>
  <c r="E43" i="3"/>
  <c r="F43" i="3"/>
  <c r="G43" i="3"/>
  <c r="G29" i="2"/>
  <c r="E96" i="2"/>
  <c r="R104" i="2"/>
  <c r="Q104" i="2"/>
  <c r="P104" i="2"/>
  <c r="N104" i="2"/>
  <c r="R96" i="2"/>
  <c r="Q96" i="2"/>
  <c r="P96" i="2"/>
  <c r="O96" i="2"/>
  <c r="N96" i="2"/>
  <c r="K43" i="3" l="1"/>
  <c r="I43" i="3"/>
  <c r="F96" i="2"/>
  <c r="E103" i="2"/>
  <c r="E104" i="2" s="1"/>
  <c r="N43" i="3"/>
  <c r="O43" i="3"/>
  <c r="M43" i="3"/>
  <c r="G48" i="2"/>
  <c r="F103" i="2"/>
  <c r="K96" i="2"/>
  <c r="L96" i="2"/>
  <c r="G96" i="2"/>
  <c r="H96" i="2"/>
  <c r="G103" i="2"/>
  <c r="I96" i="2"/>
  <c r="M96" i="2"/>
  <c r="D104" i="2" l="1"/>
  <c r="J103" i="2"/>
  <c r="I103" i="2"/>
  <c r="I104" i="2" s="1"/>
  <c r="K103" i="2"/>
  <c r="L103" i="2"/>
  <c r="M103" i="2"/>
  <c r="H103" i="2"/>
  <c r="R24" i="4" l="1"/>
  <c r="P24" i="4"/>
  <c r="H11" i="4"/>
  <c r="G50" i="3"/>
  <c r="G33" i="3"/>
  <c r="G28" i="3"/>
  <c r="G17" i="3"/>
  <c r="G11" i="3"/>
  <c r="O86" i="2"/>
  <c r="M86" i="2"/>
  <c r="L86" i="2"/>
  <c r="K86" i="2"/>
  <c r="J86" i="2"/>
  <c r="I86" i="2"/>
  <c r="H72" i="2"/>
  <c r="H59" i="2"/>
  <c r="H6" i="2"/>
  <c r="H12" i="2" s="1"/>
  <c r="E23" i="4" l="1"/>
  <c r="E35" i="4"/>
  <c r="E37" i="4" s="1"/>
  <c r="E76" i="2"/>
  <c r="H15" i="4"/>
  <c r="G34" i="3"/>
  <c r="G19" i="3"/>
  <c r="G57" i="3" s="1"/>
  <c r="G63" i="3" s="1"/>
  <c r="G65" i="3" s="1"/>
  <c r="H14" i="2"/>
  <c r="E29" i="4" l="1"/>
  <c r="E31" i="4" s="1"/>
  <c r="G51" i="3"/>
  <c r="G52" i="3" s="1"/>
  <c r="E77" i="2"/>
  <c r="E81" i="2" s="1"/>
  <c r="E24" i="4"/>
  <c r="E25" i="4" s="1"/>
  <c r="E80" i="2"/>
  <c r="H19" i="4"/>
  <c r="H60" i="2"/>
  <c r="H53" i="2" s="1"/>
  <c r="H56" i="2" s="1"/>
  <c r="H17" i="2"/>
  <c r="H19" i="2" s="1"/>
  <c r="H27" i="2" l="1"/>
  <c r="H21" i="2"/>
  <c r="E97" i="2"/>
  <c r="E100" i="2" s="1"/>
  <c r="D53" i="2" l="1"/>
  <c r="H58" i="2"/>
  <c r="H66" i="2" s="1"/>
  <c r="H64" i="2"/>
  <c r="H29" i="2"/>
  <c r="H65" i="2"/>
  <c r="R37" i="4"/>
  <c r="Q37" i="4"/>
  <c r="P37" i="4"/>
  <c r="R31" i="4"/>
  <c r="Q31" i="4"/>
  <c r="P31" i="4"/>
  <c r="R25" i="4"/>
  <c r="Q25" i="4"/>
  <c r="P25" i="4"/>
  <c r="N18" i="4"/>
  <c r="N17" i="4"/>
  <c r="N16" i="4"/>
  <c r="N14" i="4"/>
  <c r="N13" i="4"/>
  <c r="N12" i="4"/>
  <c r="R11" i="4"/>
  <c r="R15" i="4" s="1"/>
  <c r="R19" i="4" s="1"/>
  <c r="Q11" i="4"/>
  <c r="Q15" i="4" s="1"/>
  <c r="Q19" i="4" s="1"/>
  <c r="P11" i="4"/>
  <c r="P15" i="4" s="1"/>
  <c r="P19" i="4" s="1"/>
  <c r="O11" i="4"/>
  <c r="M11" i="4"/>
  <c r="L11" i="4"/>
  <c r="L15" i="4" s="1"/>
  <c r="L19" i="4" s="1"/>
  <c r="K11" i="4"/>
  <c r="J11" i="4"/>
  <c r="I11" i="4"/>
  <c r="N10" i="4"/>
  <c r="N9" i="4"/>
  <c r="N8" i="4"/>
  <c r="N6" i="4"/>
  <c r="N5" i="4"/>
  <c r="N4" i="4"/>
  <c r="O61" i="3"/>
  <c r="N61" i="3"/>
  <c r="M61" i="3"/>
  <c r="L61" i="3"/>
  <c r="K61" i="3"/>
  <c r="J61" i="3"/>
  <c r="I61" i="3"/>
  <c r="H61" i="3"/>
  <c r="O60" i="3"/>
  <c r="N60" i="3"/>
  <c r="M60" i="3"/>
  <c r="K60" i="3"/>
  <c r="J60" i="3"/>
  <c r="I60" i="3"/>
  <c r="H60" i="3"/>
  <c r="O50" i="3"/>
  <c r="N50" i="3"/>
  <c r="M50" i="3"/>
  <c r="L50" i="3"/>
  <c r="K50" i="3"/>
  <c r="J50" i="3"/>
  <c r="I50" i="3"/>
  <c r="H50" i="3"/>
  <c r="J39" i="3"/>
  <c r="I39" i="3"/>
  <c r="H39" i="3"/>
  <c r="O33" i="3"/>
  <c r="N33" i="3"/>
  <c r="M33" i="3"/>
  <c r="L33" i="3"/>
  <c r="K33" i="3"/>
  <c r="J33" i="3"/>
  <c r="I33" i="3"/>
  <c r="H33" i="3"/>
  <c r="O28" i="3"/>
  <c r="N28" i="3"/>
  <c r="M28" i="3"/>
  <c r="L28" i="3"/>
  <c r="K28" i="3"/>
  <c r="J28" i="3"/>
  <c r="I28" i="3"/>
  <c r="H28" i="3"/>
  <c r="O17" i="3"/>
  <c r="N17" i="3"/>
  <c r="M17" i="3"/>
  <c r="L17" i="3"/>
  <c r="K17" i="3"/>
  <c r="J17" i="3"/>
  <c r="I17" i="3"/>
  <c r="H17" i="3"/>
  <c r="O11" i="3"/>
  <c r="N11" i="3"/>
  <c r="M11" i="3"/>
  <c r="L11" i="3"/>
  <c r="K11" i="3"/>
  <c r="J11" i="3"/>
  <c r="I11" i="3"/>
  <c r="H11" i="3"/>
  <c r="R88" i="2"/>
  <c r="Q88" i="2"/>
  <c r="P88" i="2"/>
  <c r="O88" i="2"/>
  <c r="M88" i="2"/>
  <c r="L88" i="2"/>
  <c r="K88" i="2"/>
  <c r="J88" i="2"/>
  <c r="I88" i="2"/>
  <c r="R81" i="2"/>
  <c r="Q81" i="2"/>
  <c r="P81" i="2"/>
  <c r="R80" i="2"/>
  <c r="Q80" i="2"/>
  <c r="P80" i="2"/>
  <c r="R72" i="2"/>
  <c r="Q72" i="2"/>
  <c r="P72" i="2"/>
  <c r="O72" i="2"/>
  <c r="M72" i="2"/>
  <c r="L72" i="2"/>
  <c r="K72" i="2"/>
  <c r="J72" i="2"/>
  <c r="R59" i="2"/>
  <c r="Q59" i="2"/>
  <c r="P59" i="2"/>
  <c r="O59" i="2"/>
  <c r="M59" i="2"/>
  <c r="L59" i="2"/>
  <c r="K59" i="2"/>
  <c r="J59" i="2"/>
  <c r="I59" i="2"/>
  <c r="N57" i="2"/>
  <c r="I57" i="2"/>
  <c r="N54" i="2"/>
  <c r="I54" i="2"/>
  <c r="N23" i="2"/>
  <c r="N22" i="2"/>
  <c r="N18" i="2"/>
  <c r="N16" i="2"/>
  <c r="N15" i="2"/>
  <c r="N13" i="2"/>
  <c r="N11" i="2"/>
  <c r="N10" i="2"/>
  <c r="N9" i="2"/>
  <c r="N8" i="2"/>
  <c r="N7" i="2"/>
  <c r="R6" i="2"/>
  <c r="R12" i="2" s="1"/>
  <c r="R14" i="2" s="1"/>
  <c r="Q6" i="2"/>
  <c r="Q12" i="2" s="1"/>
  <c r="Q14" i="2" s="1"/>
  <c r="P6" i="2"/>
  <c r="P12" i="2" s="1"/>
  <c r="P14" i="2" s="1"/>
  <c r="O6" i="2"/>
  <c r="O12" i="2" s="1"/>
  <c r="M6" i="2"/>
  <c r="M12" i="2" s="1"/>
  <c r="L6" i="2"/>
  <c r="L12" i="2" s="1"/>
  <c r="K6" i="2"/>
  <c r="K12" i="2" s="1"/>
  <c r="J6" i="2"/>
  <c r="J12" i="2" s="1"/>
  <c r="F76" i="2" s="1"/>
  <c r="I6" i="2"/>
  <c r="I12" i="2" s="1"/>
  <c r="N5" i="2"/>
  <c r="I15" i="4" l="1"/>
  <c r="F23" i="4"/>
  <c r="F35" i="4"/>
  <c r="F37" i="4" s="1"/>
  <c r="J15" i="4"/>
  <c r="D64" i="2"/>
  <c r="D56" i="2"/>
  <c r="D58" i="2" s="1"/>
  <c r="D66" i="2" s="1"/>
  <c r="I19" i="3"/>
  <c r="I57" i="3" s="1"/>
  <c r="I63" i="3" s="1"/>
  <c r="I65" i="3" s="1"/>
  <c r="M19" i="3"/>
  <c r="M51" i="3" s="1"/>
  <c r="M52" i="3" s="1"/>
  <c r="K34" i="3"/>
  <c r="O34" i="3"/>
  <c r="H19" i="3"/>
  <c r="H51" i="3" s="1"/>
  <c r="H52" i="3" s="1"/>
  <c r="L19" i="3"/>
  <c r="L51" i="3" s="1"/>
  <c r="L52" i="3" s="1"/>
  <c r="E42" i="3"/>
  <c r="D42" i="3"/>
  <c r="O15" i="4"/>
  <c r="O35" i="4"/>
  <c r="O37" i="4" s="1"/>
  <c r="O23" i="4"/>
  <c r="N11" i="4"/>
  <c r="M35" i="4"/>
  <c r="M37" i="4" s="1"/>
  <c r="L35" i="4"/>
  <c r="L37" i="4" s="1"/>
  <c r="M23" i="4"/>
  <c r="L23" i="4"/>
  <c r="M15" i="4"/>
  <c r="K15" i="4"/>
  <c r="G23" i="4"/>
  <c r="G35" i="4"/>
  <c r="G37" i="4" s="1"/>
  <c r="H35" i="4"/>
  <c r="H37" i="4" s="1"/>
  <c r="K35" i="4"/>
  <c r="K37" i="4" s="1"/>
  <c r="J35" i="4"/>
  <c r="J37" i="4" s="1"/>
  <c r="J23" i="4"/>
  <c r="K23" i="4"/>
  <c r="H23" i="4"/>
  <c r="I29" i="4"/>
  <c r="I31" i="4" s="1"/>
  <c r="I19" i="4"/>
  <c r="I23" i="4"/>
  <c r="I35" i="4"/>
  <c r="I37" i="4" s="1"/>
  <c r="O14" i="2"/>
  <c r="O77" i="2" s="1"/>
  <c r="O81" i="2" s="1"/>
  <c r="O76" i="2"/>
  <c r="K14" i="2"/>
  <c r="K17" i="2" s="1"/>
  <c r="K19" i="2" s="1"/>
  <c r="K76" i="2"/>
  <c r="M14" i="2"/>
  <c r="M77" i="2" s="1"/>
  <c r="M81" i="2" s="1"/>
  <c r="M76" i="2"/>
  <c r="N86" i="2"/>
  <c r="N88" i="2" s="1"/>
  <c r="I14" i="2"/>
  <c r="I77" i="2" s="1"/>
  <c r="I81" i="2" s="1"/>
  <c r="I76" i="2"/>
  <c r="N6" i="2"/>
  <c r="N12" i="2" s="1"/>
  <c r="L14" i="2"/>
  <c r="L17" i="2" s="1"/>
  <c r="L19" i="2" s="1"/>
  <c r="L76" i="2"/>
  <c r="F42" i="3"/>
  <c r="J14" i="2"/>
  <c r="F77" i="2" s="1"/>
  <c r="J76" i="2"/>
  <c r="H76" i="2"/>
  <c r="G76" i="2"/>
  <c r="G42" i="3"/>
  <c r="H48" i="2"/>
  <c r="H34" i="3"/>
  <c r="L34" i="3"/>
  <c r="K19" i="3"/>
  <c r="K51" i="3" s="1"/>
  <c r="K52" i="3" s="1"/>
  <c r="O19" i="3"/>
  <c r="O51" i="3" s="1"/>
  <c r="O52" i="3" s="1"/>
  <c r="I34" i="3"/>
  <c r="M34" i="3"/>
  <c r="J19" i="3"/>
  <c r="J57" i="3" s="1"/>
  <c r="N19" i="3"/>
  <c r="N57" i="3" s="1"/>
  <c r="N63" i="3" s="1"/>
  <c r="N65" i="3" s="1"/>
  <c r="J34" i="3"/>
  <c r="N34" i="3"/>
  <c r="R17" i="2"/>
  <c r="R19" i="2" s="1"/>
  <c r="R60" i="2"/>
  <c r="R53" i="2" s="1"/>
  <c r="R56" i="2" s="1"/>
  <c r="P60" i="2"/>
  <c r="P53" i="2" s="1"/>
  <c r="P56" i="2" s="1"/>
  <c r="P17" i="2"/>
  <c r="P19" i="2" s="1"/>
  <c r="Q60" i="2"/>
  <c r="Q53" i="2" s="1"/>
  <c r="Q56" i="2" s="1"/>
  <c r="Q17" i="2"/>
  <c r="Q19" i="2" s="1"/>
  <c r="N59" i="2"/>
  <c r="J63" i="3" l="1"/>
  <c r="J65" i="3" s="1"/>
  <c r="Q27" i="2"/>
  <c r="Q21" i="2"/>
  <c r="L27" i="2"/>
  <c r="L21" i="2"/>
  <c r="R27" i="2"/>
  <c r="R21" i="2"/>
  <c r="K27" i="2"/>
  <c r="K21" i="2"/>
  <c r="P27" i="2"/>
  <c r="P21" i="2"/>
  <c r="J19" i="4"/>
  <c r="F29" i="4"/>
  <c r="F31" i="4" s="1"/>
  <c r="M57" i="3"/>
  <c r="M63" i="3" s="1"/>
  <c r="M65" i="3" s="1"/>
  <c r="I51" i="3"/>
  <c r="I52" i="3" s="1"/>
  <c r="O60" i="2"/>
  <c r="O53" i="2" s="1"/>
  <c r="O56" i="2" s="1"/>
  <c r="O17" i="2"/>
  <c r="O19" i="2" s="1"/>
  <c r="D65" i="2"/>
  <c r="L57" i="3"/>
  <c r="L63" i="3" s="1"/>
  <c r="L65" i="3" s="1"/>
  <c r="H57" i="3"/>
  <c r="H63" i="3" s="1"/>
  <c r="H65" i="3" s="1"/>
  <c r="O57" i="3"/>
  <c r="O63" i="3" s="1"/>
  <c r="O65" i="3" s="1"/>
  <c r="N51" i="3"/>
  <c r="N52" i="3" s="1"/>
  <c r="L77" i="2"/>
  <c r="L81" i="2" s="1"/>
  <c r="M60" i="2"/>
  <c r="K60" i="2"/>
  <c r="M17" i="2"/>
  <c r="M19" i="2" s="1"/>
  <c r="L97" i="2" s="1"/>
  <c r="L100" i="2" s="1"/>
  <c r="J60" i="2"/>
  <c r="J53" i="2" s="1"/>
  <c r="J56" i="2" s="1"/>
  <c r="N15" i="4"/>
  <c r="N35" i="4"/>
  <c r="N37" i="4" s="1"/>
  <c r="N23" i="4"/>
  <c r="O19" i="4"/>
  <c r="O29" i="4"/>
  <c r="O31" i="4" s="1"/>
  <c r="M29" i="4"/>
  <c r="M31" i="4" s="1"/>
  <c r="L29" i="4"/>
  <c r="L31" i="4" s="1"/>
  <c r="M19" i="4"/>
  <c r="K19" i="4"/>
  <c r="G29" i="4"/>
  <c r="G31" i="4" s="1"/>
  <c r="H29" i="4"/>
  <c r="H31" i="4" s="1"/>
  <c r="K29" i="4"/>
  <c r="K31" i="4" s="1"/>
  <c r="J29" i="4"/>
  <c r="J31" i="4" s="1"/>
  <c r="I17" i="2"/>
  <c r="I19" i="2" s="1"/>
  <c r="I60" i="2"/>
  <c r="I53" i="2" s="1"/>
  <c r="I56" i="2" s="1"/>
  <c r="F24" i="4"/>
  <c r="F25" i="4" s="1"/>
  <c r="F80" i="2"/>
  <c r="J77" i="2"/>
  <c r="J81" i="2" s="1"/>
  <c r="G77" i="2"/>
  <c r="G81" i="2" s="1"/>
  <c r="F81" i="2"/>
  <c r="H77" i="2"/>
  <c r="H81" i="2" s="1"/>
  <c r="K24" i="4"/>
  <c r="K25" i="4" s="1"/>
  <c r="K80" i="2"/>
  <c r="L60" i="2"/>
  <c r="J17" i="2"/>
  <c r="J19" i="2" s="1"/>
  <c r="G80" i="2"/>
  <c r="G24" i="4"/>
  <c r="G25" i="4" s="1"/>
  <c r="K77" i="2"/>
  <c r="K81" i="2" s="1"/>
  <c r="H80" i="2"/>
  <c r="H24" i="4"/>
  <c r="H25" i="4" s="1"/>
  <c r="I24" i="4"/>
  <c r="I25" i="4" s="1"/>
  <c r="I80" i="2"/>
  <c r="M24" i="4"/>
  <c r="M25" i="4" s="1"/>
  <c r="M80" i="2"/>
  <c r="O24" i="4"/>
  <c r="O25" i="4" s="1"/>
  <c r="O80" i="2"/>
  <c r="J24" i="4"/>
  <c r="J25" i="4" s="1"/>
  <c r="J80" i="2"/>
  <c r="L24" i="4"/>
  <c r="L25" i="4" s="1"/>
  <c r="L80" i="2"/>
  <c r="N14" i="2"/>
  <c r="N60" i="2" s="1"/>
  <c r="N53" i="2" s="1"/>
  <c r="N56" i="2" s="1"/>
  <c r="N76" i="2"/>
  <c r="J51" i="3"/>
  <c r="J52" i="3" s="1"/>
  <c r="K57" i="3"/>
  <c r="K63" i="3" s="1"/>
  <c r="K65" i="3" s="1"/>
  <c r="O64" i="2"/>
  <c r="R64" i="2"/>
  <c r="Q64" i="2"/>
  <c r="P64" i="2"/>
  <c r="I27" i="2" l="1"/>
  <c r="I97" i="2"/>
  <c r="I100" i="2" s="1"/>
  <c r="I21" i="2"/>
  <c r="J27" i="2"/>
  <c r="J21" i="2"/>
  <c r="G97" i="2"/>
  <c r="G100" i="2" s="1"/>
  <c r="H97" i="2"/>
  <c r="H100" i="2" s="1"/>
  <c r="F97" i="2"/>
  <c r="F100" i="2" s="1"/>
  <c r="O27" i="2"/>
  <c r="O97" i="2"/>
  <c r="O100" i="2" s="1"/>
  <c r="O21" i="2"/>
  <c r="M27" i="2"/>
  <c r="M97" i="2"/>
  <c r="M100" i="2" s="1"/>
  <c r="M21" i="2"/>
  <c r="K97" i="2"/>
  <c r="K100" i="2" s="1"/>
  <c r="J64" i="2"/>
  <c r="M53" i="2"/>
  <c r="M56" i="2" s="1"/>
  <c r="M65" i="2" s="1"/>
  <c r="L53" i="2"/>
  <c r="L56" i="2" s="1"/>
  <c r="L58" i="2" s="1"/>
  <c r="L66" i="2" s="1"/>
  <c r="K53" i="2"/>
  <c r="K56" i="2" s="1"/>
  <c r="K65" i="2" s="1"/>
  <c r="G101" i="2"/>
  <c r="G104" i="2" s="1"/>
  <c r="N29" i="4"/>
  <c r="N31" i="4" s="1"/>
  <c r="N19" i="4"/>
  <c r="K29" i="2"/>
  <c r="K101" i="2"/>
  <c r="K104" i="2" s="1"/>
  <c r="M29" i="2"/>
  <c r="M101" i="2"/>
  <c r="M104" i="2" s="1"/>
  <c r="Q29" i="2"/>
  <c r="O29" i="2"/>
  <c r="O101" i="2"/>
  <c r="O104" i="2" s="1"/>
  <c r="O48" i="2"/>
  <c r="P29" i="2"/>
  <c r="I29" i="2"/>
  <c r="I71" i="2" s="1"/>
  <c r="I72" i="2" s="1"/>
  <c r="R29" i="2"/>
  <c r="L29" i="2"/>
  <c r="L101" i="2"/>
  <c r="L104" i="2" s="1"/>
  <c r="N24" i="4"/>
  <c r="N25" i="4" s="1"/>
  <c r="N80" i="2"/>
  <c r="N17" i="2"/>
  <c r="N19" i="2" s="1"/>
  <c r="N97" i="2" s="1"/>
  <c r="N100" i="2" s="1"/>
  <c r="N77" i="2"/>
  <c r="N81" i="2" s="1"/>
  <c r="R65" i="2"/>
  <c r="R58" i="2"/>
  <c r="R66" i="2" s="1"/>
  <c r="O65" i="2"/>
  <c r="O58" i="2"/>
  <c r="O66" i="2" s="1"/>
  <c r="M58" i="2"/>
  <c r="M66" i="2" s="1"/>
  <c r="P58" i="2"/>
  <c r="P66" i="2" s="1"/>
  <c r="P65" i="2"/>
  <c r="J65" i="2"/>
  <c r="J58" i="2"/>
  <c r="J66" i="2" s="1"/>
  <c r="Q58" i="2"/>
  <c r="Q66" i="2" s="1"/>
  <c r="Q65" i="2"/>
  <c r="N64" i="2"/>
  <c r="J97" i="2" l="1"/>
  <c r="J100" i="2" s="1"/>
  <c r="N27" i="2"/>
  <c r="N21" i="2"/>
  <c r="K58" i="2"/>
  <c r="K66" i="2" s="1"/>
  <c r="L64" i="2"/>
  <c r="K64" i="2"/>
  <c r="M64" i="2"/>
  <c r="H101" i="2"/>
  <c r="H104" i="2" s="1"/>
  <c r="J101" i="2"/>
  <c r="J104" i="2" s="1"/>
  <c r="J48" i="2"/>
  <c r="F101" i="2"/>
  <c r="F104" i="2" s="1"/>
  <c r="J29" i="2"/>
  <c r="L65" i="2"/>
  <c r="I64" i="2"/>
  <c r="K42" i="3"/>
  <c r="M48" i="2"/>
  <c r="J42" i="3"/>
  <c r="J45" i="3" s="1"/>
  <c r="L48" i="2"/>
  <c r="O42" i="3"/>
  <c r="O45" i="3" s="1"/>
  <c r="R48" i="2"/>
  <c r="M42" i="3"/>
  <c r="M45" i="3" s="1"/>
  <c r="P48" i="2"/>
  <c r="N45" i="3"/>
  <c r="Q48" i="2"/>
  <c r="H42" i="3"/>
  <c r="H45" i="3" s="1"/>
  <c r="D39" i="3" s="1"/>
  <c r="D45" i="3" s="1"/>
  <c r="I48" i="2"/>
  <c r="I42" i="3"/>
  <c r="I45" i="3" s="1"/>
  <c r="K48" i="2"/>
  <c r="N58" i="2"/>
  <c r="N66" i="2" s="1"/>
  <c r="N65" i="2"/>
  <c r="C39" i="3" l="1"/>
  <c r="C45" i="3" s="1"/>
  <c r="I58" i="2"/>
  <c r="I66" i="2" s="1"/>
  <c r="I65" i="2"/>
  <c r="E39" i="3"/>
  <c r="E45" i="3" s="1"/>
  <c r="F39" i="3"/>
  <c r="F45" i="3" s="1"/>
  <c r="G39" i="3"/>
  <c r="G45" i="3" s="1"/>
  <c r="N29" i="2"/>
  <c r="N71" i="2" s="1"/>
  <c r="N72" i="2" s="1"/>
  <c r="N48" i="2" l="1"/>
  <c r="L42" i="3"/>
  <c r="L45" i="3" s="1"/>
  <c r="K39" i="3" s="1"/>
  <c r="K45" i="3" s="1"/>
  <c r="C53" i="2"/>
  <c r="C64" i="2" s="1"/>
  <c r="C56" i="2" l="1"/>
  <c r="C58" i="2" l="1"/>
  <c r="C66" i="2" s="1"/>
  <c r="C65" i="2"/>
</calcChain>
</file>

<file path=xl/sharedStrings.xml><?xml version="1.0" encoding="utf-8"?>
<sst xmlns="http://schemas.openxmlformats.org/spreadsheetml/2006/main" count="523" uniqueCount="266">
  <si>
    <t>Årliga och kvartalsvisa resultaträkningar</t>
  </si>
  <si>
    <t>RR</t>
  </si>
  <si>
    <t>SEK</t>
  </si>
  <si>
    <t>Årliga och kvartalsvisa balansräkningar</t>
  </si>
  <si>
    <t>BR</t>
  </si>
  <si>
    <t>Årliga och kvartalsvisa kassaflödesrapporter</t>
  </si>
  <si>
    <t>Nyckeltal</t>
  </si>
  <si>
    <t>Definitioner</t>
  </si>
  <si>
    <t>Medelantal anställda</t>
  </si>
  <si>
    <t>Genomsnittligt sysselsatt kapital</t>
  </si>
  <si>
    <t>Sysselsatt kapital</t>
  </si>
  <si>
    <t>Kassakonvertering</t>
  </si>
  <si>
    <t>Skuldsättningsgrad, %</t>
  </si>
  <si>
    <t>Avvecklade verksamheter</t>
  </si>
  <si>
    <t>Direktavkastning</t>
  </si>
  <si>
    <t>Resultat per aktie</t>
  </si>
  <si>
    <t>EBIT</t>
  </si>
  <si>
    <t>EBIT exklusive jämförelsestörande poster</t>
  </si>
  <si>
    <t xml:space="preserve">EBIT-marginal exklusive jämförelsestörande poster, % </t>
  </si>
  <si>
    <t xml:space="preserve">EBITA </t>
  </si>
  <si>
    <t xml:space="preserve">EBITA marginal, % </t>
  </si>
  <si>
    <t>EBITDA</t>
  </si>
  <si>
    <t>EBITDA marginal, %</t>
  </si>
  <si>
    <t>EBITDA/Räntenetto</t>
  </si>
  <si>
    <t>Soliditet</t>
  </si>
  <si>
    <t>Kapitalandelsmetoden</t>
  </si>
  <si>
    <t>Fritt kassaflöde</t>
  </si>
  <si>
    <t>Fritt kassaflöde per aktie</t>
  </si>
  <si>
    <r>
      <t>Jämförelsestörande poster</t>
    </r>
    <r>
      <rPr>
        <sz val="8.5"/>
        <color theme="1"/>
        <rFont val="Arial"/>
        <family val="2"/>
      </rPr>
      <t xml:space="preserve"> </t>
    </r>
  </si>
  <si>
    <t>Nettoskuld</t>
  </si>
  <si>
    <t xml:space="preserve">Nettoskuld/EBITDA </t>
  </si>
  <si>
    <t>Antal anställda vid årets slut</t>
  </si>
  <si>
    <t>Operativt kassaflöde</t>
  </si>
  <si>
    <t>Operativt kassaflöde per aktie</t>
  </si>
  <si>
    <t>Organisk tillväxt</t>
  </si>
  <si>
    <t>P/E tal</t>
  </si>
  <si>
    <t>Pro forma</t>
  </si>
  <si>
    <t>Kapitalomsättningshastighet</t>
  </si>
  <si>
    <t>Avkastning på sysselsatt kapital</t>
  </si>
  <si>
    <t>Avkastning på eget kapital</t>
  </si>
  <si>
    <t>Resultaträkningar</t>
  </si>
  <si>
    <t>Resultaträkningar, MSEK</t>
  </si>
  <si>
    <t>12M 2017</t>
  </si>
  <si>
    <t>Kv4 2017</t>
  </si>
  <si>
    <t>Kv3 2017</t>
  </si>
  <si>
    <t>Kv2 2017</t>
  </si>
  <si>
    <t>Kv1 2017</t>
  </si>
  <si>
    <t>12M 2016</t>
  </si>
  <si>
    <t>Kv4 2016</t>
  </si>
  <si>
    <t>Kv3 2016</t>
  </si>
  <si>
    <t>Kv2 2016</t>
  </si>
  <si>
    <t>Kv1 2016</t>
  </si>
  <si>
    <t>Nettoomsättning</t>
  </si>
  <si>
    <t>Kostnad för sålda varor</t>
  </si>
  <si>
    <t>Bruttoresultat</t>
  </si>
  <si>
    <t>Försäljningskostnader</t>
  </si>
  <si>
    <t>Administrationskostnader</t>
  </si>
  <si>
    <t>Forsknings- och utvecklingskostnader</t>
  </si>
  <si>
    <t>Övriga rörelseintäkter/-kostnader</t>
  </si>
  <si>
    <t>Andel i intressebolag</t>
  </si>
  <si>
    <t>EBIT, exklusive jämförelsestörande poster</t>
  </si>
  <si>
    <t>Jämförelsestörande poster</t>
  </si>
  <si>
    <t>Finansiella intäkter</t>
  </si>
  <si>
    <t>Finansiella kostnader</t>
  </si>
  <si>
    <t>Resultat före skatt</t>
  </si>
  <si>
    <t>Skatt</t>
  </si>
  <si>
    <t>Resultat efter skatt</t>
  </si>
  <si>
    <t xml:space="preserve"> - moderbolagets aktieägare</t>
  </si>
  <si>
    <t xml:space="preserve"> </t>
  </si>
  <si>
    <t>Resultat per aktie, SEK</t>
  </si>
  <si>
    <t>Koncernen, totalt</t>
  </si>
  <si>
    <t>Genomsnittligt antal aktier</t>
  </si>
  <si>
    <t>EBIT specification, SEK M</t>
  </si>
  <si>
    <t>Avskrivningar på materiella tillgångar</t>
  </si>
  <si>
    <t>Avskrivningar på immateriella tillgångar</t>
  </si>
  <si>
    <t>EBITDA marginal exklusive jämföreslsestörande poster, %</t>
  </si>
  <si>
    <t>EBITA marginal exklusive jämföreslsestörande poster, %</t>
  </si>
  <si>
    <t>EBIT marginal exklusive jämföreslsestörande poster, %</t>
  </si>
  <si>
    <t>Marknadspris, SEK</t>
  </si>
  <si>
    <t>Resultat per aktie, R12</t>
  </si>
  <si>
    <t>Avkastning på sysselsatt kapital, %</t>
  </si>
  <si>
    <t>EBIT, exklusive  jämförelsestörande poster, R12</t>
  </si>
  <si>
    <t>Genomsnittligt sysselsatt kapital, exklusive jämförelsestörande poster, R12</t>
  </si>
  <si>
    <t>Avkastning på sysselsatt kapital, %, exklusive jämförelsestörande poster</t>
  </si>
  <si>
    <t>Genomsnittligt sysselsatt kapital och EBIT är kalkylerat R12. Detta används när avkastning på sysselsatt kapital i % kalkyleras.</t>
  </si>
  <si>
    <t>Kapitalomsättningshastighet, ggr</t>
  </si>
  <si>
    <t>Nettoomsättning, R12</t>
  </si>
  <si>
    <t>Genomsnittligt sysselsatt kapital, R12</t>
  </si>
  <si>
    <t>Genomsnittligt sysselsatt kapital och nettoomsättning är kalkylerat genom använding av R12. Detta används vid kalkylering av kapitalomsättningshastigheten.</t>
  </si>
  <si>
    <t>Balansräkningar</t>
  </si>
  <si>
    <t>Balansräkningar, MSEK</t>
  </si>
  <si>
    <t>31 dec</t>
  </si>
  <si>
    <t>30 sep</t>
  </si>
  <si>
    <t>30 jun</t>
  </si>
  <si>
    <t>31 mar</t>
  </si>
  <si>
    <t>Materiella anläggningstillgångar</t>
  </si>
  <si>
    <t>Goodwill</t>
  </si>
  <si>
    <t>Övriga immateriella anläggningstillgångar</t>
  </si>
  <si>
    <t>Andelar i intressebolag</t>
  </si>
  <si>
    <t>Finansiella anläggningstillgångar</t>
  </si>
  <si>
    <t>Uppskjutna skattefordringar</t>
  </si>
  <si>
    <t>Varulager</t>
  </si>
  <si>
    <t>Kortfristiga rörelsefordringar</t>
  </si>
  <si>
    <t>Aktuell skattefordran</t>
  </si>
  <si>
    <t>Räntebärande fordringar</t>
  </si>
  <si>
    <t>Likvida medel</t>
  </si>
  <si>
    <t>Summa omsättningstillgångar</t>
  </si>
  <si>
    <t>Summa Tillgångar</t>
  </si>
  <si>
    <t>Summa eget kapital</t>
  </si>
  <si>
    <t>Räntebärande långfristiga skulder</t>
  </si>
  <si>
    <t>Övriga långfristiga skulder</t>
  </si>
  <si>
    <t>Pensionsförpliktelser</t>
  </si>
  <si>
    <t>Övriga avsättningar</t>
  </si>
  <si>
    <t>Uppskjutna skatteskulder</t>
  </si>
  <si>
    <t>Summa långfristiga skulder</t>
  </si>
  <si>
    <t>Räntebärande kortfristiga skulder</t>
  </si>
  <si>
    <t>Aktuell skatteskuld</t>
  </si>
  <si>
    <t>Övriga kortfristiga skulder</t>
  </si>
  <si>
    <t>Summa kortfristiga skulder</t>
  </si>
  <si>
    <t>Summa eget kapital och skulder</t>
  </si>
  <si>
    <t>Specifikation till förändring av eget kapital, MSEK</t>
  </si>
  <si>
    <t>Soliditet, %</t>
  </si>
  <si>
    <t>Balansomslutningen</t>
  </si>
  <si>
    <t>Specifikation av sysselsatt kapital, MSEK</t>
  </si>
  <si>
    <t>Totala tillgångar</t>
  </si>
  <si>
    <t>Avgår:</t>
  </si>
  <si>
    <t>Skattefordringar</t>
  </si>
  <si>
    <t>Operativa skulder</t>
  </si>
  <si>
    <t>Kassaflödesrapporter</t>
  </si>
  <si>
    <t xml:space="preserve">Kassaflödesrapporter, MSEK </t>
  </si>
  <si>
    <t>Investeringar i anläggningstillgångar</t>
  </si>
  <si>
    <t>Försäljning av anläggningstillgångar</t>
  </si>
  <si>
    <t>Förändring i röreslekapital</t>
  </si>
  <si>
    <t>Utdelning från intressebolag</t>
  </si>
  <si>
    <t>Kassaflödeseffekt från jämförelsestörande poster</t>
  </si>
  <si>
    <t>Finansiella poster</t>
  </si>
  <si>
    <t>Skatter</t>
  </si>
  <si>
    <t>Förvärv</t>
  </si>
  <si>
    <t>Avyttrade/avvecklade verksamheter</t>
  </si>
  <si>
    <t>Utdelning - moderbolagets aktieägare</t>
  </si>
  <si>
    <t>Summa nettokassaflöde</t>
  </si>
  <si>
    <t>Operativt kassaflöde, R12</t>
  </si>
  <si>
    <t>EBIT, exklusive jämförelsestörande poster, R12</t>
  </si>
  <si>
    <t>Fritt kassaflöde, R12</t>
  </si>
  <si>
    <t>Genomsnittligt antal utestående aktier</t>
  </si>
  <si>
    <t>Ingående balans</t>
  </si>
  <si>
    <t>Utdelning</t>
  </si>
  <si>
    <t>Utgående balans</t>
  </si>
  <si>
    <t>EBIT_</t>
  </si>
  <si>
    <t>Fliknamn</t>
  </si>
  <si>
    <t>Valuta</t>
  </si>
  <si>
    <t>Förklaring</t>
  </si>
  <si>
    <t>Kassaflöde</t>
  </si>
  <si>
    <t xml:space="preserve"> - innehav utan bestämmande inflytande</t>
  </si>
  <si>
    <t>Summa anläggningstillgångar</t>
  </si>
  <si>
    <t xml:space="preserve">Räntebärande fordringar </t>
  </si>
  <si>
    <t>¹²³</t>
  </si>
  <si>
    <t>Tillgångar som innehas för försäljning ¹</t>
  </si>
  <si>
    <t>¹ Relaterat till Vibracoustic.</t>
  </si>
  <si>
    <t>EBITDA, inklusive jämförelsestörande poster, R12</t>
  </si>
  <si>
    <t>Kv1 2018</t>
  </si>
  <si>
    <t>Räntabilitet på eget kapital</t>
  </si>
  <si>
    <t>Resultat efter skatt, R12</t>
  </si>
  <si>
    <t>Totalt eget kapital</t>
  </si>
  <si>
    <t>Genomsnittligt eget kapital</t>
  </si>
  <si>
    <t>Räntabilitet på eget kapital, exklusive jämförelsestörande poster</t>
  </si>
  <si>
    <t>Räntabilitet på eget kapital, Totalt koncernen</t>
  </si>
  <si>
    <t>Övrigt totalresultat</t>
  </si>
  <si>
    <t>Rapporter över totalresultat, MSEK</t>
  </si>
  <si>
    <t>Poster som inte ska återföras i resultaträkningen</t>
  </si>
  <si>
    <t>Omvärdering av nettopensionsförpliktelsen</t>
  </si>
  <si>
    <t>Inkomstskatt hänförlig till komponenter i övrigt totalresultat</t>
  </si>
  <si>
    <t>Summa</t>
  </si>
  <si>
    <t>Poster som senare kan återföras i resultaträkningen</t>
  </si>
  <si>
    <t>Kassaflödessäkringar</t>
  </si>
  <si>
    <t>Säkring av nettoinvestering</t>
  </si>
  <si>
    <r>
      <t>Omräkningsdifferenser</t>
    </r>
    <r>
      <rPr>
        <vertAlign val="superscript"/>
        <sz val="10"/>
        <rFont val="Calibri"/>
        <family val="2"/>
        <scheme val="minor"/>
      </rPr>
      <t/>
    </r>
  </si>
  <si>
    <r>
      <t>Inkomstskatt hänförlig till komponenter i övrigt totalresultat</t>
    </r>
    <r>
      <rPr>
        <vertAlign val="superscript"/>
        <sz val="10"/>
        <rFont val="Calibri"/>
        <family val="2"/>
        <scheme val="minor"/>
      </rPr>
      <t/>
    </r>
  </si>
  <si>
    <t>Övrigt totalresultat hänförligt till avyttrade/avvecklade verksamheter</t>
  </si>
  <si>
    <t>Övrigt totalresultat efter skatt</t>
  </si>
  <si>
    <t>Summa totalresultat</t>
  </si>
  <si>
    <t>Engångspost hänförlig till IFRS9</t>
  </si>
  <si>
    <t>Kv2 2018</t>
  </si>
  <si>
    <t>Motivering</t>
  </si>
  <si>
    <t>Visar relationen mellan erhållen utdelning och börskurs</t>
  </si>
  <si>
    <t>N/A</t>
  </si>
  <si>
    <t>Kostnaden hänförlig till antalet anställda representerar en stor del av koncernens kostnader. Utvecklingen av medelantalet anställda är därför ett viktigt nyckeltal att använda vid jämförelsen av antalet anställda och kostnader</t>
  </si>
  <si>
    <t>Vid avveckling av en verksamhet särredovisas den avvecklade verksamheten i resultaträkningen för att tydligt påvisa den kvarvarande verksamhetens resultat.</t>
  </si>
  <si>
    <t>Visar utvecklingen av resultatet i förhållande till antal aktier i bolaget</t>
  </si>
  <si>
    <t>Visar rörelseresultatet från den ordinarie operativa verksamheten exklusive avskrivningar på immateriella tillgångar</t>
  </si>
  <si>
    <t>Rörelseresultatet från den ordinarie operativa verksamheten exklusive effekter av avskrivningar på materiella- och immateriella tillgångar. Värdefull eftersom nyckeltalet indikerar den underliggande kassagenererande förmågan.</t>
  </si>
  <si>
    <t>Ett mått av finansiell risk, som jämför koncernens eget kapital i förhållande till koncernens totala balansomslutning</t>
  </si>
  <si>
    <t>Ett skuld- och lönsamhetsförhållande som visar koncernens möjlighet att genom den egna resultatgenereringen betala ränta på utestående skulder</t>
  </si>
  <si>
    <t>Representerar det kassaflöde genererat av koncernen som kan användas till nya förvärv eller utdelningar till aktieägarna</t>
  </si>
  <si>
    <t>Genomsnittligt antal anställda
under året baserat på arbetad tid. Exklusive inhyrd
personal.</t>
  </si>
  <si>
    <t>Genomsnittligt sysselsatt kapital är kalkylerat som summan av slutligt sysselsatt kapital i varje relevant period i förhållande till relevanta perioder.</t>
  </si>
  <si>
    <t>Operativt kassaflöde i förhållande till EBIT.</t>
  </si>
  <si>
    <t>Resultatet för avvecklade verksamheter redovisas netto i koncernens resultaträkningar på raden "Resultat efter skatt i avvecklade verksamheter".</t>
  </si>
  <si>
    <t>Utdelning i förhållande till börskurs.</t>
  </si>
  <si>
    <t>EBIT exklusive jämförelsestörande poster i förhållande till nettoomsättningen.</t>
  </si>
  <si>
    <t>Rörelseresultat exklusive avskrivningar och nedskrivningar på immateriella anläggningstillgångar samt exklusive jämförelsestörande poster.</t>
  </si>
  <si>
    <t>EBITA i förhållande till nettoomsättning.</t>
  </si>
  <si>
    <t>EBITDA dividerat med räntenetto (ränteintäkter minus räntekostnader).</t>
  </si>
  <si>
    <t>Summa eget kapital i förhållande till balansomslutningen.</t>
  </si>
  <si>
    <t>Intressebolag och samägda bolag redovisas enligt kapitalandelsmetoden, vilket innebär att den initiala andelen förändras för att avspegla koncernens andel av bolagets resultat samt för eventuella utdelningar.</t>
  </si>
  <si>
    <t>Operativt kassaflöde reducerat med kassaflöde avseende finansiella poster, skatter och kassaflödeseffekt av omstruktureringsåtgärder.</t>
  </si>
  <si>
    <t>Fritt kassaflöde i förhållande till genomsnittligt antal utestående aktier.</t>
  </si>
  <si>
    <t>Inkluderar inhyrd och visstidsanställd personal.</t>
  </si>
  <si>
    <t>Operativt kassaflöde i förhållande till genomsnittligt antal utestående aktier.</t>
  </si>
  <si>
    <t>Den omsättningstillväxt i jämförbara valutakurser som genereras av egen kraft och i befintlig struktur. Ett förvärv redovisas endast som organisk tillväxt då det ingår med lika antal månader i nuvarande period och motsvarande period föregående år. I annat fall redovisas det som strukturell tillväxt.</t>
  </si>
  <si>
    <t>Börskurs i förhållande till resultat per aktie.</t>
  </si>
  <si>
    <t>Proformaberäkningar inkluderar summan av de 12 senaste månaderna från koncernens konsolidering med tillägg för förvärv och avyttringar för att spegla nuvarande kvarvarande verksamheter.</t>
  </si>
  <si>
    <t>Nettoomsättning i förhållande till genomsnittligt sysselsatt kapital.</t>
  </si>
  <si>
    <t>Representerar det kassaflöde genererat av koncernen som kan användas till nya förvärv eller utdelningar till aktieägarna. Detta belopp sätts sedan i relation till antalet aktier.</t>
  </si>
  <si>
    <t>Visar separat rapportering av jämförelsestörande poster mellan perioder. Ger en ökad förståelse för Trelleborgs underliggande operativa resultat.</t>
  </si>
  <si>
    <t>Visar hur skuldsatt koncernen är över tid.</t>
  </si>
  <si>
    <t>Visar koncernens kassagenerering från den operativa verksamheten.</t>
  </si>
  <si>
    <t>Visar ett mått på finansiell risk som ställer räntebärande skulder i förhållande till underliggande kassagenerering.</t>
  </si>
  <si>
    <t>Visar underliggande tillväxt från volymförändringar, pris och försäljningsmix.</t>
  </si>
  <si>
    <t>Visar hur effektivt det sysselsatta kapitalet används.</t>
  </si>
  <si>
    <t>Visar hur väl det operativa kapitalet används för att skapa lönsam tillväxt.</t>
  </si>
  <si>
    <t>Visar koncernens förmåga att skapa avkastning på eget kapital.</t>
  </si>
  <si>
    <t xml:space="preserve">Jämför Trelleborgs aktiekurs i förhållande till koncernens resultat per aktie. </t>
  </si>
  <si>
    <t>Visar hur mycket av det genomsnittliga kapitalet som är knutet till koncernens operativa verksamhet. Nyckeltalet används vid beräkningen av avkastning på sysselsatt kapital</t>
  </si>
  <si>
    <t>Visar hur stor del av kapitalet som är knutet till den operativa verksamheten</t>
  </si>
  <si>
    <t>Visar hur effektivt bolaget är på att skapa ett reellt kassaflöde ur sin verksamhet</t>
  </si>
  <si>
    <t>Visar den finansiella risken och visar hur koncernen är finansierad</t>
  </si>
  <si>
    <t>Visar rörelseresultatet från den ordinarie operativa verksamheten</t>
  </si>
  <si>
    <t>Nettoskuld i förhållande till summa eget kapital presenteras i procent.</t>
  </si>
  <si>
    <t>Andel av resultat efter skatt, hänförligt till moderbolagets aktieägar, i förhållande till genomsnittligt antal utestående aktier.</t>
  </si>
  <si>
    <t>Rörelseintäkter och rörelsekostnader inklusive jämförelsestörande poster.</t>
  </si>
  <si>
    <t>Rörelseintäkter och rörelsekostnader exklusive jämförelsestörande poster.</t>
  </si>
  <si>
    <t>EBITDA exklusive andelar av resultatet i samägda bolag/intressebolag i förhållande till nettoomsättning.</t>
  </si>
  <si>
    <t>Summan av styrelsen godkända omstruktureringskostnader samt andra engångsposter av större karaktär. Det är engångsposter som inte är direkt hänförliga till koncernens ordinarie verksamhet.</t>
  </si>
  <si>
    <t>Nettoskuld i förhållande till EBITDA beräknat på rullande 12 månader.</t>
  </si>
  <si>
    <t>Nyckeltalet visar hur antalet anställda i koncernen växer över tid.</t>
  </si>
  <si>
    <t>Visar koncernens kassagenerering från den operativa verksamheten i förhållande till genomsnittligt antal aktier.</t>
  </si>
  <si>
    <t>EBIT i förhållande till genomsnittligt sysselsatt kapital beräknat på rullande 12 och uttryckt i procent.</t>
  </si>
  <si>
    <t>Andel av resultat efter skatt beräknat på rullande 12, hänförligt till moderbolagets aktieägare i förhållande till genomsnittligt eget kapital, exklusive innehav utan bestämmande inflytande och uttryckt i procent.</t>
  </si>
  <si>
    <t>Kv3 2018</t>
  </si>
  <si>
    <t>12M 2018</t>
  </si>
  <si>
    <t>Kv4 2018</t>
  </si>
  <si>
    <t>Räntenetto, R12</t>
  </si>
  <si>
    <t>Trelleborg AB</t>
  </si>
  <si>
    <t>Kv1 2019</t>
  </si>
  <si>
    <t>EBIT, koncernen, R12</t>
  </si>
  <si>
    <t>Genomsnittligt sysselsatt kapital, koncernen, R12</t>
  </si>
  <si>
    <t>Avkastning på sysselsatt kapital, %, koncernen</t>
  </si>
  <si>
    <t>Exklusive jämförelsestörande poster:</t>
  </si>
  <si>
    <t>EBITA</t>
  </si>
  <si>
    <t>Eget kapital</t>
  </si>
  <si>
    <t>Trelleborg använder sig av följande alternativa nyckeltal kopplade till finansiell ställning; räntabilitet på eget kapital samt avkastning på sysselsatt kapital, netto-skuld, skuld sättningsgrad och soliditet. Koncernen anser att nyckeltalen är användbara för användarna av de finansiella rapporterna som ett komplement för att ge en indikation på vilka medel som verksamheten generar för att kunna genomföra strategiska investeringar, göra amorteringar och ge avkastning till aktieägarna. Trelleborg använder även resultatmåtten EBITDA, EBITA och EBIT exklusive jämförelsestörande poster, vilka är mått som koncernen betraktar som relevanta för investerare som vill förstå resultatgenereringen före jämförelsestörande poster. Koncernen definierar nyckeltalen enligt nedan.</t>
  </si>
  <si>
    <t>Avskrivningar på nyttjanderättstillgångar</t>
  </si>
  <si>
    <t>Resultat efter skatt i kvarvarande verksamheter</t>
  </si>
  <si>
    <t>Resultat efter skatt i avvecklade verksamheter</t>
  </si>
  <si>
    <t>Kvarvarande verksamheter</t>
  </si>
  <si>
    <t>Räntabilitet på eget kapital, inklusive jämförelsestörande poster</t>
  </si>
  <si>
    <t>Engångspost hänförlig till IFRS16</t>
  </si>
  <si>
    <t>Ej kassaflödespåverkande poster</t>
  </si>
  <si>
    <t>Amortering leasingskuld</t>
  </si>
  <si>
    <t>Räntebärande skulder med avdrag för räntebärande tillgångar och likvida medel.</t>
  </si>
  <si>
    <t>EBITDA exklusive ej kassaflödespåverkande poster, investeringar, sålda anläggningstillgångar, amortering av leasingskuld och förändringar i rörelsekapital. I nyckeltalet exkluderas kassaflöde från jämförelsestörande poster.</t>
  </si>
  <si>
    <t>Balansomslutning minus räntebärande fordringar och icke räntebärande rörelseskulder samt exklusive skattefordringar och skatteskulder.</t>
  </si>
  <si>
    <t xml:space="preserve">   of which discontinuing operations</t>
  </si>
  <si>
    <t>Capital employed excluding discontinuing operations</t>
  </si>
  <si>
    <t>Rörelseresultat exklusive avskrivningar och nedskrivningar på materiella (inklusive nyttjanderättstillgångar) och immateriella anläggningstillgångar samt exklusive jämförelsestörande poster.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</si>
</sst>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k_r_-;\-* #,##0.00\ _k_r_-;_-* &quot;-&quot;??\ _k_r_-;_-@_-"/>
    <numFmt numFmtId="164" formatCode="0;\-0;&quot;-&quot;;"/>
    <numFmt numFmtId="165" formatCode="_-* #,##0\ _k_r_-;\-* #,##0\ _k_r_-;_-* &quot;-&quot;??\ _k_r_-;_-@_-"/>
    <numFmt numFmtId="166" formatCode="_-* #,##0.000000000\ _k_r_-;\-* #,##0.000000000\ _k_r_-;_-* &quot;-&quot;??\ _k_r_-;_-@_-"/>
    <numFmt numFmtId="167" formatCode="0.0"/>
    <numFmt numFmtId="168" formatCode="0.0%"/>
    <numFmt numFmtId="170" formatCode="0.0_ ;\-0.0\ "/>
  </numFmts>
  <fonts count="29">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6"/>
      <color rgb="FFFFFFFF"/>
      <name val="Calibri"/>
      <family val="2"/>
      <scheme val="minor"/>
    </font>
    <font>
      <b/>
      <sz val="8"/>
      <color rgb="FFFFFFFF"/>
      <name val="Arial"/>
      <family val="2"/>
    </font>
    <font>
      <u/>
      <sz val="11"/>
      <color theme="10"/>
      <name val="Calibri"/>
      <family val="2"/>
      <scheme val="minor"/>
    </font>
    <font>
      <b/>
      <sz val="11"/>
      <color rgb="FF393939"/>
      <name val="Calibri"/>
      <family val="2"/>
      <scheme val="minor"/>
    </font>
    <font>
      <sz val="11"/>
      <name val="Calibri"/>
      <family val="2"/>
      <scheme val="minor"/>
    </font>
    <font>
      <sz val="8.5"/>
      <color theme="1"/>
      <name val="Arial"/>
      <family val="2"/>
    </font>
    <font>
      <b/>
      <sz val="8"/>
      <color rgb="FFFF0000"/>
      <name val="Arial"/>
      <family val="2"/>
    </font>
    <font>
      <sz val="8"/>
      <name val="Arial"/>
      <family val="2"/>
    </font>
    <font>
      <sz val="7"/>
      <name val="Calibri"/>
      <family val="2"/>
      <scheme val="minor"/>
    </font>
    <font>
      <sz val="8"/>
      <color rgb="FFFF0000"/>
      <name val="Arial"/>
      <family val="2"/>
    </font>
    <font>
      <b/>
      <sz val="8"/>
      <name val="Arial"/>
      <family val="2"/>
    </font>
    <font>
      <b/>
      <sz val="7"/>
      <name val="Arial"/>
      <family val="2"/>
    </font>
    <font>
      <sz val="7"/>
      <name val="Arial"/>
      <family val="2"/>
    </font>
    <font>
      <vertAlign val="superscript"/>
      <sz val="10"/>
      <name val="Calibri"/>
      <family val="2"/>
      <scheme val="minor"/>
    </font>
    <font>
      <sz val="8"/>
      <color theme="1"/>
      <name val="Arial"/>
      <family val="2"/>
    </font>
    <font>
      <b/>
      <sz val="14"/>
      <color rgb="FF393939"/>
      <name val="Calibri"/>
      <family val="2"/>
      <scheme val="minor"/>
    </font>
    <font>
      <i/>
      <sz val="11"/>
      <color rgb="FF393939"/>
      <name val="Calibri"/>
      <family val="2"/>
      <scheme val="minor"/>
    </font>
    <font>
      <i/>
      <sz val="8"/>
      <name val="Arial"/>
      <family val="2"/>
    </font>
    <font>
      <sz val="9"/>
      <name val="Geneva"/>
    </font>
    <font>
      <sz val="9"/>
      <name val="Arial"/>
      <family val="2"/>
    </font>
    <font>
      <sz val="9"/>
      <color rgb="FFFF0000"/>
      <name val="Arial"/>
      <family val="2"/>
    </font>
    <font>
      <i/>
      <sz val="8"/>
      <color rgb="FFFF0000"/>
      <name val="Arial"/>
      <family val="2"/>
    </font>
    <font>
      <b/>
      <sz val="9"/>
      <color rgb="FFFFFFFF"/>
      <name val="Arial"/>
      <family val="2"/>
    </font>
    <font>
      <sz val="8"/>
      <color theme="1"/>
      <name val="Calibri"/>
      <family val="2"/>
      <scheme val="minor"/>
    </font>
    <font>
      <sz val="11"/>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977F49"/>
        <bgColor rgb="FF000000"/>
      </patternFill>
    </fill>
    <fill>
      <patternFill patternType="solid">
        <fgColor theme="0"/>
        <bgColor rgb="FF000000"/>
      </patternFill>
    </fill>
    <fill>
      <patternFill patternType="solid">
        <fgColor theme="2"/>
        <bgColor indexed="64"/>
      </patternFill>
    </fill>
  </fills>
  <borders count="10">
    <border>
      <left/>
      <right/>
      <top/>
      <bottom/>
      <diagonal/>
    </border>
    <border>
      <left/>
      <right/>
      <top/>
      <bottom style="thin">
        <color rgb="FF977F49"/>
      </bottom>
      <diagonal/>
    </border>
    <border>
      <left style="thin">
        <color indexed="64"/>
      </left>
      <right style="thin">
        <color indexed="64"/>
      </right>
      <top style="thin">
        <color indexed="64"/>
      </top>
      <bottom style="thin">
        <color indexed="64"/>
      </bottom>
      <diagonal/>
    </border>
    <border>
      <left/>
      <right/>
      <top/>
      <bottom style="thin">
        <color theme="4"/>
      </bottom>
      <diagonal/>
    </border>
    <border>
      <left/>
      <right/>
      <top style="thin">
        <color rgb="FF977F49"/>
      </top>
      <bottom style="thin">
        <color rgb="FF977F49"/>
      </bottom>
      <diagonal/>
    </border>
    <border>
      <left/>
      <right/>
      <top style="thin">
        <color rgb="FF977F49"/>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3" borderId="1" applyNumberFormat="0" applyAlignment="0" applyProtection="0">
      <alignment vertical="top"/>
    </xf>
    <xf numFmtId="0" fontId="6" fillId="0" borderId="0" applyNumberFormat="0" applyFill="0" applyBorder="0" applyAlignment="0" applyProtection="0"/>
    <xf numFmtId="3" fontId="12" fillId="5" borderId="0" applyNumberFormat="0" applyFont="0" applyBorder="0" applyAlignment="0" applyProtection="0"/>
    <xf numFmtId="0" fontId="12" fillId="0" borderId="3" applyNumberFormat="0" applyFont="0" applyFill="0" applyAlignment="0" applyProtection="0">
      <alignment horizontal="left"/>
    </xf>
    <xf numFmtId="4" fontId="12" fillId="0" borderId="0" applyFont="0" applyFill="0" applyBorder="0" applyAlignment="0"/>
    <xf numFmtId="3" fontId="12" fillId="0" borderId="0" applyFont="0" applyFill="0" applyBorder="0" applyAlignment="0" applyProtection="0"/>
    <xf numFmtId="0" fontId="22" fillId="0" borderId="0"/>
  </cellStyleXfs>
  <cellXfs count="119">
    <xf numFmtId="0" fontId="0" fillId="0" borderId="0" xfId="0"/>
    <xf numFmtId="0" fontId="2" fillId="2" borderId="0" xfId="0" applyFont="1" applyFill="1"/>
    <xf numFmtId="0" fontId="0" fillId="2" borderId="0" xfId="0" applyFill="1"/>
    <xf numFmtId="0" fontId="3" fillId="2" borderId="0" xfId="0" applyFont="1" applyFill="1"/>
    <xf numFmtId="0" fontId="5" fillId="3" borderId="1" xfId="3" applyFont="1" applyFill="1" applyBorder="1" applyAlignment="1" applyProtection="1"/>
    <xf numFmtId="0" fontId="6" fillId="2" borderId="0" xfId="4" applyFill="1"/>
    <xf numFmtId="0" fontId="3" fillId="2" borderId="2" xfId="0" applyFont="1" applyFill="1" applyBorder="1"/>
    <xf numFmtId="0" fontId="7" fillId="2" borderId="2" xfId="0" applyFont="1" applyFill="1" applyBorder="1"/>
    <xf numFmtId="0" fontId="6" fillId="2" borderId="2" xfId="4" applyFill="1" applyBorder="1"/>
    <xf numFmtId="0" fontId="6" fillId="2" borderId="2" xfId="4" applyFill="1" applyBorder="1" applyAlignment="1">
      <alignment wrapText="1"/>
    </xf>
    <xf numFmtId="0" fontId="5" fillId="3" borderId="1" xfId="3" applyNumberFormat="1" applyFont="1" applyFill="1" applyBorder="1" applyAlignment="1" applyProtection="1">
      <alignment horizontal="right"/>
    </xf>
    <xf numFmtId="3" fontId="5" fillId="3" borderId="1" xfId="3" applyNumberFormat="1" applyFont="1" applyFill="1" applyBorder="1" applyAlignment="1" applyProtection="1">
      <alignment horizontal="right"/>
    </xf>
    <xf numFmtId="0" fontId="10" fillId="4" borderId="0" xfId="3" applyFont="1" applyFill="1" applyBorder="1" applyAlignment="1" applyProtection="1"/>
    <xf numFmtId="0" fontId="5" fillId="4" borderId="0" xfId="3" applyFont="1" applyFill="1" applyBorder="1" applyAlignment="1" applyProtection="1"/>
    <xf numFmtId="0" fontId="5" fillId="4" borderId="0" xfId="3" applyNumberFormat="1" applyFont="1" applyFill="1" applyBorder="1" applyAlignment="1" applyProtection="1">
      <alignment horizontal="right"/>
    </xf>
    <xf numFmtId="0" fontId="0" fillId="2" borderId="0" xfId="0" applyFill="1" applyBorder="1"/>
    <xf numFmtId="0" fontId="11" fillId="2" borderId="0" xfId="0" quotePrefix="1" applyFont="1" applyFill="1" applyBorder="1" applyProtection="1"/>
    <xf numFmtId="3" fontId="11" fillId="4" borderId="0" xfId="5" applyNumberFormat="1" applyFont="1" applyFill="1" applyBorder="1" applyAlignment="1" applyProtection="1"/>
    <xf numFmtId="3" fontId="11" fillId="2" borderId="0" xfId="0" applyNumberFormat="1" applyFont="1" applyFill="1" applyBorder="1" applyAlignment="1" applyProtection="1"/>
    <xf numFmtId="0" fontId="13" fillId="2" borderId="0" xfId="6" applyFont="1" applyFill="1" applyBorder="1" applyAlignment="1" applyProtection="1"/>
    <xf numFmtId="0" fontId="11" fillId="2" borderId="0" xfId="0" applyFont="1" applyFill="1" applyBorder="1" applyAlignment="1" applyProtection="1"/>
    <xf numFmtId="0" fontId="14" fillId="2" borderId="4" xfId="6" applyFont="1" applyFill="1" applyBorder="1" applyAlignment="1" applyProtection="1"/>
    <xf numFmtId="3" fontId="14" fillId="2" borderId="4" xfId="6" applyNumberFormat="1" applyFont="1" applyFill="1" applyBorder="1" applyAlignment="1" applyProtection="1"/>
    <xf numFmtId="0" fontId="11" fillId="2" borderId="0" xfId="6" applyFont="1" applyFill="1" applyBorder="1" applyAlignment="1" applyProtection="1"/>
    <xf numFmtId="164" fontId="11" fillId="4" borderId="0" xfId="5" applyNumberFormat="1" applyFont="1" applyFill="1" applyBorder="1" applyAlignment="1" applyProtection="1"/>
    <xf numFmtId="164" fontId="11" fillId="2" borderId="0" xfId="0" applyNumberFormat="1" applyFont="1" applyFill="1" applyBorder="1" applyAlignment="1" applyProtection="1"/>
    <xf numFmtId="0" fontId="16" fillId="2" borderId="0" xfId="0" applyFont="1" applyFill="1" applyBorder="1" applyAlignment="1" applyProtection="1"/>
    <xf numFmtId="165" fontId="0" fillId="2" borderId="0" xfId="1" applyNumberFormat="1" applyFont="1" applyFill="1"/>
    <xf numFmtId="2" fontId="11" fillId="2" borderId="0" xfId="0" applyNumberFormat="1" applyFont="1" applyFill="1" applyBorder="1" applyAlignment="1" applyProtection="1"/>
    <xf numFmtId="166" fontId="0" fillId="2" borderId="0" xfId="1" applyNumberFormat="1" applyFont="1" applyFill="1"/>
    <xf numFmtId="0" fontId="11" fillId="2" borderId="1" xfId="0" applyFont="1" applyFill="1" applyBorder="1" applyAlignment="1" applyProtection="1">
      <alignment wrapText="1"/>
    </xf>
    <xf numFmtId="2" fontId="11" fillId="2" borderId="1" xfId="0" applyNumberFormat="1" applyFont="1" applyFill="1" applyBorder="1" applyAlignment="1" applyProtection="1">
      <alignment wrapText="1"/>
    </xf>
    <xf numFmtId="0" fontId="11" fillId="2" borderId="0" xfId="0" applyFont="1" applyFill="1" applyBorder="1" applyAlignment="1" applyProtection="1">
      <alignment horizontal="left"/>
    </xf>
    <xf numFmtId="3" fontId="11" fillId="4" borderId="0" xfId="7" applyNumberFormat="1" applyFont="1" applyFill="1" applyBorder="1" applyAlignment="1"/>
    <xf numFmtId="4" fontId="11" fillId="4" borderId="0" xfId="7" applyNumberFormat="1" applyFont="1" applyFill="1" applyBorder="1" applyAlignment="1"/>
    <xf numFmtId="43" fontId="11" fillId="4" borderId="0" xfId="1" applyNumberFormat="1" applyFont="1" applyFill="1" applyBorder="1" applyAlignment="1"/>
    <xf numFmtId="0" fontId="5" fillId="3" borderId="1" xfId="0" applyFont="1" applyFill="1" applyBorder="1" applyAlignment="1" applyProtection="1"/>
    <xf numFmtId="3" fontId="11" fillId="4" borderId="0" xfId="8" applyFont="1" applyFill="1" applyBorder="1" applyAlignment="1" applyProtection="1"/>
    <xf numFmtId="3" fontId="11" fillId="2" borderId="0" xfId="8" applyFont="1" applyFill="1" applyBorder="1" applyAlignment="1" applyProtection="1"/>
    <xf numFmtId="3" fontId="18" fillId="2" borderId="0" xfId="0" applyNumberFormat="1" applyFont="1" applyFill="1"/>
    <xf numFmtId="0" fontId="18" fillId="2" borderId="0" xfId="0" applyFont="1" applyFill="1"/>
    <xf numFmtId="3" fontId="14" fillId="2" borderId="4" xfId="6" applyNumberFormat="1" applyFont="1" applyFill="1" applyBorder="1" applyAlignment="1" applyProtection="1">
      <alignment horizontal="left"/>
    </xf>
    <xf numFmtId="3" fontId="14" fillId="4" borderId="4" xfId="5" applyNumberFormat="1" applyFont="1" applyFill="1" applyBorder="1" applyAlignment="1" applyProtection="1"/>
    <xf numFmtId="167" fontId="18" fillId="2" borderId="0" xfId="2" applyNumberFormat="1" applyFont="1" applyFill="1"/>
    <xf numFmtId="168" fontId="18" fillId="2" borderId="0" xfId="2" applyNumberFormat="1" applyFont="1" applyFill="1"/>
    <xf numFmtId="167" fontId="18" fillId="2" borderId="0" xfId="0" applyNumberFormat="1" applyFont="1" applyFill="1"/>
    <xf numFmtId="2" fontId="18" fillId="2" borderId="0" xfId="0" applyNumberFormat="1" applyFont="1" applyFill="1" applyBorder="1"/>
    <xf numFmtId="3" fontId="14" fillId="2" borderId="4" xfId="6" applyNumberFormat="1" applyFont="1" applyFill="1" applyBorder="1" applyAlignment="1" applyProtection="1">
      <alignment horizontal="right"/>
    </xf>
    <xf numFmtId="3" fontId="15" fillId="2" borderId="0" xfId="6" applyNumberFormat="1" applyFont="1" applyFill="1" applyBorder="1" applyAlignment="1" applyProtection="1">
      <alignment horizontal="left"/>
    </xf>
    <xf numFmtId="0" fontId="19" fillId="2" borderId="0" xfId="0" applyFont="1" applyFill="1"/>
    <xf numFmtId="0" fontId="20" fillId="2" borderId="0" xfId="0" applyFont="1" applyFill="1"/>
    <xf numFmtId="3" fontId="11" fillId="2" borderId="0" xfId="6" applyNumberFormat="1" applyFont="1" applyFill="1" applyBorder="1" applyAlignment="1" applyProtection="1">
      <alignment horizontal="left" wrapText="1"/>
    </xf>
    <xf numFmtId="168" fontId="18" fillId="2" borderId="0" xfId="0" applyNumberFormat="1" applyFont="1" applyFill="1" applyBorder="1"/>
    <xf numFmtId="3" fontId="11" fillId="2" borderId="1" xfId="6" applyNumberFormat="1" applyFont="1" applyFill="1" applyBorder="1" applyAlignment="1" applyProtection="1">
      <alignment horizontal="left" wrapText="1"/>
    </xf>
    <xf numFmtId="168" fontId="11" fillId="2" borderId="1" xfId="6" applyNumberFormat="1" applyFont="1" applyFill="1" applyBorder="1" applyAlignment="1" applyProtection="1">
      <alignment horizontal="right"/>
    </xf>
    <xf numFmtId="0" fontId="21" fillId="2" borderId="0" xfId="0" applyFont="1" applyFill="1" applyBorder="1" applyAlignment="1" applyProtection="1"/>
    <xf numFmtId="0" fontId="23" fillId="0" borderId="0" xfId="9" applyFont="1" applyFill="1" applyAlignment="1"/>
    <xf numFmtId="0" fontId="24" fillId="2" borderId="0" xfId="9" applyFont="1" applyFill="1" applyAlignment="1"/>
    <xf numFmtId="0" fontId="23" fillId="2" borderId="0" xfId="9" applyFont="1" applyFill="1" applyAlignment="1"/>
    <xf numFmtId="3" fontId="14" fillId="2" borderId="1" xfId="6" applyNumberFormat="1" applyFont="1" applyFill="1" applyBorder="1" applyAlignment="1" applyProtection="1">
      <alignment horizontal="left"/>
    </xf>
    <xf numFmtId="0" fontId="25" fillId="2" borderId="0" xfId="0" applyFont="1" applyFill="1" applyBorder="1" applyAlignment="1" applyProtection="1"/>
    <xf numFmtId="0" fontId="26" fillId="3" borderId="1" xfId="3" applyFont="1" applyFill="1" applyBorder="1" applyAlignment="1" applyProtection="1"/>
    <xf numFmtId="16" fontId="26" fillId="3" borderId="1" xfId="3" quotePrefix="1" applyNumberFormat="1" applyFont="1" applyFill="1" applyBorder="1" applyAlignment="1" applyProtection="1">
      <alignment horizontal="right"/>
    </xf>
    <xf numFmtId="0" fontId="26" fillId="3" borderId="1" xfId="3" applyFont="1" applyFill="1" applyBorder="1" applyAlignment="1" applyProtection="1">
      <alignment vertical="top"/>
    </xf>
    <xf numFmtId="0" fontId="26" fillId="3" borderId="1" xfId="3" quotePrefix="1" applyFont="1" applyFill="1" applyBorder="1" applyAlignment="1" applyProtection="1">
      <alignment horizontal="right" vertical="top"/>
    </xf>
    <xf numFmtId="0" fontId="26" fillId="3" borderId="0" xfId="3" applyFont="1" applyFill="1" applyBorder="1" applyAlignment="1" applyProtection="1">
      <alignment horizontal="right" vertical="top"/>
    </xf>
    <xf numFmtId="0" fontId="14" fillId="2" borderId="0" xfId="0" quotePrefix="1" applyFont="1" applyFill="1" applyBorder="1" applyProtection="1"/>
    <xf numFmtId="3" fontId="11" fillId="2" borderId="0" xfId="5" applyNumberFormat="1" applyFont="1" applyFill="1" applyBorder="1" applyAlignment="1" applyProtection="1"/>
    <xf numFmtId="3" fontId="14" fillId="2" borderId="4" xfId="5" applyNumberFormat="1" applyFont="1" applyFill="1" applyBorder="1" applyAlignment="1" applyProtection="1"/>
    <xf numFmtId="0" fontId="14" fillId="2" borderId="0" xfId="6" applyFont="1" applyFill="1" applyBorder="1" applyAlignment="1" applyProtection="1"/>
    <xf numFmtId="3" fontId="14" fillId="4" borderId="0" xfId="5" applyNumberFormat="1" applyFont="1" applyFill="1" applyBorder="1" applyAlignment="1" applyProtection="1"/>
    <xf numFmtId="3" fontId="14" fillId="2" borderId="0" xfId="5" applyNumberFormat="1" applyFont="1" applyFill="1" applyBorder="1" applyAlignment="1" applyProtection="1"/>
    <xf numFmtId="164" fontId="11" fillId="4" borderId="0" xfId="5" applyNumberFormat="1" applyFont="1" applyFill="1" applyBorder="1" applyAlignment="1" applyProtection="1">
      <alignment horizontal="right"/>
    </xf>
    <xf numFmtId="164" fontId="11" fillId="2" borderId="0" xfId="5" applyNumberFormat="1" applyFont="1" applyFill="1" applyBorder="1" applyAlignment="1" applyProtection="1">
      <alignment horizontal="right"/>
    </xf>
    <xf numFmtId="43" fontId="11" fillId="2" borderId="0" xfId="1" applyFont="1" applyFill="1" applyBorder="1" applyAlignment="1" applyProtection="1">
      <alignment horizontal="right"/>
    </xf>
    <xf numFmtId="165" fontId="27" fillId="2" borderId="0" xfId="1" applyNumberFormat="1" applyFont="1" applyFill="1" applyAlignment="1">
      <alignment horizontal="right"/>
    </xf>
    <xf numFmtId="0" fontId="21" fillId="2" borderId="0" xfId="6" applyFont="1" applyFill="1" applyBorder="1" applyAlignment="1" applyProtection="1"/>
    <xf numFmtId="0" fontId="23" fillId="2" borderId="0" xfId="0" applyFont="1" applyFill="1" applyBorder="1" applyAlignment="1" applyProtection="1"/>
    <xf numFmtId="0" fontId="27" fillId="2" borderId="0" xfId="0" applyFont="1" applyFill="1"/>
    <xf numFmtId="3" fontId="23" fillId="2" borderId="0" xfId="0" applyNumberFormat="1" applyFont="1" applyFill="1" applyBorder="1" applyAlignment="1" applyProtection="1"/>
    <xf numFmtId="4" fontId="23" fillId="2" borderId="0" xfId="0" applyNumberFormat="1" applyFont="1" applyFill="1" applyBorder="1" applyAlignment="1" applyProtection="1"/>
    <xf numFmtId="0" fontId="14" fillId="2" borderId="0" xfId="0" applyFont="1" applyFill="1" applyBorder="1" applyAlignment="1" applyProtection="1"/>
    <xf numFmtId="3" fontId="14" fillId="2" borderId="0" xfId="0" applyNumberFormat="1" applyFont="1" applyFill="1" applyBorder="1" applyAlignment="1" applyProtection="1"/>
    <xf numFmtId="9" fontId="14" fillId="4" borderId="4" xfId="2" applyFont="1" applyFill="1" applyBorder="1" applyAlignment="1" applyProtection="1"/>
    <xf numFmtId="9" fontId="14" fillId="2" borderId="4" xfId="2" applyFont="1" applyFill="1" applyBorder="1" applyAlignment="1" applyProtection="1"/>
    <xf numFmtId="0" fontId="11" fillId="2" borderId="0" xfId="0" applyFont="1" applyFill="1" applyBorder="1" applyProtection="1"/>
    <xf numFmtId="0" fontId="14" fillId="2" borderId="4" xfId="6" quotePrefix="1" applyFont="1" applyFill="1" applyBorder="1" applyAlignment="1" applyProtection="1"/>
    <xf numFmtId="0" fontId="14" fillId="2" borderId="4" xfId="0" quotePrefix="1" applyFont="1" applyFill="1" applyBorder="1" applyProtection="1"/>
    <xf numFmtId="9" fontId="14" fillId="2" borderId="4" xfId="2" quotePrefix="1" applyFont="1" applyFill="1" applyBorder="1" applyProtection="1"/>
    <xf numFmtId="2" fontId="14" fillId="2" borderId="4" xfId="0" quotePrefix="1" applyNumberFormat="1" applyFont="1" applyFill="1" applyBorder="1" applyProtection="1"/>
    <xf numFmtId="0" fontId="28" fillId="0" borderId="0" xfId="0" applyFont="1"/>
    <xf numFmtId="0" fontId="11" fillId="2" borderId="1" xfId="0" applyFont="1" applyFill="1" applyBorder="1" applyAlignment="1" applyProtection="1"/>
    <xf numFmtId="164" fontId="11" fillId="4" borderId="1" xfId="5" applyNumberFormat="1" applyFont="1" applyFill="1" applyBorder="1" applyAlignment="1" applyProtection="1"/>
    <xf numFmtId="164" fontId="11" fillId="2" borderId="1" xfId="0" applyNumberFormat="1" applyFont="1" applyFill="1" applyBorder="1" applyAlignment="1" applyProtection="1"/>
    <xf numFmtId="3" fontId="11" fillId="2" borderId="0" xfId="0" quotePrefix="1" applyNumberFormat="1" applyFont="1" applyFill="1" applyBorder="1" applyProtection="1"/>
    <xf numFmtId="3" fontId="18" fillId="2" borderId="0" xfId="0" applyNumberFormat="1" applyFont="1" applyFill="1" applyBorder="1"/>
    <xf numFmtId="168" fontId="14" fillId="2" borderId="0" xfId="2" applyNumberFormat="1" applyFont="1" applyFill="1" applyBorder="1" applyAlignment="1" applyProtection="1">
      <alignment horizontal="right"/>
    </xf>
    <xf numFmtId="3" fontId="14" fillId="2" borderId="1" xfId="6" applyNumberFormat="1" applyFont="1" applyFill="1" applyBorder="1" applyAlignment="1" applyProtection="1">
      <alignment horizontal="left" wrapText="1"/>
    </xf>
    <xf numFmtId="0" fontId="14" fillId="2" borderId="5" xfId="6" applyFont="1" applyFill="1" applyBorder="1" applyAlignment="1" applyProtection="1"/>
    <xf numFmtId="168" fontId="14" fillId="2" borderId="1" xfId="6" applyNumberFormat="1" applyFont="1" applyFill="1" applyBorder="1" applyAlignment="1" applyProtection="1">
      <alignment horizontal="right"/>
    </xf>
    <xf numFmtId="0" fontId="8" fillId="2" borderId="9"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2" xfId="0" applyFont="1" applyFill="1" applyBorder="1" applyAlignment="1">
      <alignment horizontal="left" vertical="center"/>
    </xf>
    <xf numFmtId="0" fontId="8" fillId="2" borderId="6" xfId="0" applyFont="1" applyFill="1" applyBorder="1" applyAlignment="1">
      <alignment horizontal="left" vertical="center" wrapText="1"/>
    </xf>
    <xf numFmtId="167" fontId="11" fillId="2" borderId="0" xfId="0" applyNumberFormat="1" applyFont="1" applyFill="1" applyBorder="1" applyAlignment="1" applyProtection="1"/>
    <xf numFmtId="164" fontId="14" fillId="4" borderId="1" xfId="5" applyNumberFormat="1" applyFont="1" applyFill="1" applyBorder="1" applyAlignment="1" applyProtection="1"/>
    <xf numFmtId="170" fontId="14" fillId="2" borderId="1" xfId="1" applyNumberFormat="1" applyFont="1" applyFill="1" applyBorder="1" applyAlignment="1" applyProtection="1">
      <alignment horizontal="right"/>
    </xf>
    <xf numFmtId="3" fontId="11" fillId="2" borderId="0" xfId="6" applyNumberFormat="1" applyFont="1" applyFill="1" applyBorder="1" applyAlignment="1" applyProtection="1">
      <alignment horizontal="left"/>
    </xf>
    <xf numFmtId="0" fontId="0" fillId="2" borderId="0" xfId="0" applyFont="1" applyFill="1"/>
    <xf numFmtId="3" fontId="5" fillId="4" borderId="0" xfId="3" applyNumberFormat="1" applyFont="1" applyFill="1" applyBorder="1" applyAlignment="1" applyProtection="1">
      <alignment horizontal="right"/>
    </xf>
    <xf numFmtId="0" fontId="14" fillId="4" borderId="0" xfId="0" applyFont="1" applyFill="1" applyBorder="1" applyAlignment="1" applyProtection="1"/>
    <xf numFmtId="164" fontId="14" fillId="2" borderId="4" xfId="6" applyNumberFormat="1" applyFont="1" applyFill="1" applyBorder="1" applyAlignment="1" applyProtection="1"/>
    <xf numFmtId="3" fontId="14" fillId="2" borderId="0" xfId="6" applyNumberFormat="1" applyFont="1" applyFill="1" applyBorder="1" applyAlignment="1" applyProtection="1"/>
    <xf numFmtId="0" fontId="11" fillId="2" borderId="4" xfId="6" applyFont="1" applyFill="1" applyBorder="1" applyAlignment="1" applyProtection="1"/>
    <xf numFmtId="3" fontId="11" fillId="2" borderId="4" xfId="6" applyNumberFormat="1" applyFont="1" applyFill="1" applyBorder="1" applyAlignment="1" applyProtection="1"/>
    <xf numFmtId="0" fontId="0" fillId="2" borderId="0" xfId="0" applyFill="1" applyAlignment="1">
      <alignment horizontal="left"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wrapText="1"/>
    </xf>
  </cellXfs>
  <cellStyles count="10">
    <cellStyle name="1 000" xfId="8"/>
    <cellStyle name="1 000,00" xfId="7"/>
    <cellStyle name="Comma" xfId="1" builtinId="3"/>
    <cellStyle name="Hyperlink" xfId="4" builtinId="8"/>
    <cellStyle name="Linje" xfId="6"/>
    <cellStyle name="Normal" xfId="0" builtinId="0"/>
    <cellStyle name="Normal_IS" xfId="9"/>
    <cellStyle name="Percent" xfId="2" builtinId="5"/>
    <cellStyle name="Shadow" xfId="5"/>
    <cellStyle name="Table Heading"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Atarina\&#197;rsredovisning%202017\Tabeller%20Kv3%20201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absetbgdom001\Users\Reports\Qrapp\2016\Q1\Tabeller%20Kv1%20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Inställn"/>
      <sheetName val="Nyckeltal"/>
      <sheetName val="NyckeltalE"/>
      <sheetName val="Nyckeltal2"/>
      <sheetName val="Nyckeltal2E"/>
      <sheetName val="ROCE_ROE"/>
      <sheetName val="ROCE_ROE_E"/>
      <sheetName val="NETDB"/>
      <sheetName val="NETDBE"/>
      <sheetName val="TCS"/>
      <sheetName val="TCSe"/>
      <sheetName val="TIS"/>
      <sheetName val="TISe"/>
      <sheetName val="TOC"/>
      <sheetName val="TOCe"/>
      <sheetName val="SS"/>
      <sheetName val="SSe"/>
      <sheetName val="WS"/>
      <sheetName val="WSe"/>
      <sheetName val="RS"/>
      <sheetName val="RSe"/>
      <sheetName val="RR"/>
      <sheetName val="RRe"/>
      <sheetName val="BR"/>
      <sheetName val="BRe"/>
      <sheetName val="CF"/>
      <sheetName val="CFe"/>
      <sheetName val="NETS"/>
      <sheetName val="Netse"/>
      <sheetName val="NETSPERM"/>
      <sheetName val="NETSPERME"/>
      <sheetName val="kvartal"/>
      <sheetName val="kvartalE"/>
      <sheetName val="Organisk"/>
      <sheetName val="OrganiskE"/>
      <sheetName val="VALOMREF"/>
      <sheetName val="VALOMREFE"/>
      <sheetName val="NOT35"/>
      <sheetName val="NOT35e"/>
      <sheetName val="IFRS13"/>
      <sheetName val="IFRS13e"/>
      <sheetName val="RRM"/>
      <sheetName val="RRMe"/>
      <sheetName val="BRM"/>
      <sheetName val="BRMe"/>
      <sheetName val="Segment"/>
      <sheetName val="Segmente"/>
      <sheetName val="ROS_R12"/>
      <sheetName val="OCF"/>
      <sheetName val="OCFe"/>
      <sheetName val="Restated 2014"/>
    </sheetNames>
    <sheetDataSet>
      <sheetData sheetId="0"/>
      <sheetData sheetId="1"/>
      <sheetData sheetId="2">
        <row r="3">
          <cell r="I3" t="str">
            <v>9M 2016</v>
          </cell>
          <cell r="L3" t="str">
            <v>R12 2017</v>
          </cell>
          <cell r="M3" t="str">
            <v>12M 2016</v>
          </cell>
        </row>
      </sheetData>
      <sheetData sheetId="3">
        <row r="3">
          <cell r="D3" t="str">
            <v>Q3 2017</v>
          </cell>
          <cell r="E3" t="str">
            <v>Q3 2016</v>
          </cell>
          <cell r="H3" t="str">
            <v>9M 2017</v>
          </cell>
          <cell r="I3" t="str">
            <v>9M 2016</v>
          </cell>
          <cell r="L3" t="str">
            <v>R12 2017</v>
          </cell>
          <cell r="M3" t="str">
            <v>12M 2016</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älln"/>
      <sheetName val="Nyckeltal"/>
      <sheetName val="NyckeltalE"/>
      <sheetName val="Nyckeltal2"/>
      <sheetName val="Nyckeltal2E"/>
      <sheetName val="kvartal"/>
      <sheetName val="kvartalE"/>
      <sheetName val="NOT35"/>
      <sheetName val="NOT35e"/>
      <sheetName val="RR"/>
      <sheetName val="RRe"/>
      <sheetName val="BR"/>
      <sheetName val="BRe"/>
      <sheetName val="CF"/>
      <sheetName val="CFe"/>
      <sheetName val="NETS"/>
      <sheetName val="Netse"/>
      <sheetName val="Organisk"/>
      <sheetName val="OrganiskE"/>
      <sheetName val="OCF"/>
      <sheetName val="OCFe"/>
      <sheetName val="TCS"/>
      <sheetName val="TCSe"/>
      <sheetName val="TIS"/>
      <sheetName val="TISe"/>
      <sheetName val="TOC"/>
      <sheetName val="TOCe"/>
      <sheetName val="SS"/>
      <sheetName val="SSe"/>
      <sheetName val="WS"/>
      <sheetName val="WSe"/>
      <sheetName val="TBVCver2"/>
      <sheetName val="TBVCver2E"/>
      <sheetName val="IFRS13"/>
      <sheetName val="IFRS13e"/>
      <sheetName val="Segment"/>
      <sheetName val="Segmente"/>
      <sheetName val="RRM"/>
      <sheetName val="RRMe"/>
      <sheetName val="Names"/>
      <sheetName val="ROS_R12"/>
      <sheetName val="Restated 2014"/>
    </sheetNames>
    <sheetDataSet>
      <sheetData sheetId="0" refreshError="1"/>
      <sheetData sheetId="1" refreshError="1">
        <row r="3">
          <cell r="D3" t="str">
            <v>Kv4 2015</v>
          </cell>
          <cell r="E3" t="str">
            <v>Kv4 2014</v>
          </cell>
          <cell r="H3" t="str">
            <v>Kv1 2016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0"/>
  <sheetViews>
    <sheetView tabSelected="1" zoomScale="90" zoomScaleNormal="90" workbookViewId="0"/>
  </sheetViews>
  <sheetFormatPr defaultRowHeight="15"/>
  <cols>
    <col min="1" max="1" width="44.85546875" customWidth="1"/>
    <col min="2" max="2" width="58.7109375" customWidth="1"/>
    <col min="3" max="3" width="47.7109375" customWidth="1"/>
  </cols>
  <sheetData>
    <row r="1" spans="1:3" s="2" customFormat="1">
      <c r="A1" s="3" t="s">
        <v>243</v>
      </c>
    </row>
    <row r="2" spans="1:3" s="2" customFormat="1">
      <c r="A2" s="4" t="s">
        <v>151</v>
      </c>
      <c r="B2" s="4" t="s">
        <v>149</v>
      </c>
      <c r="C2" s="4" t="s">
        <v>150</v>
      </c>
    </row>
    <row r="3" spans="1:3" s="2" customFormat="1">
      <c r="A3" s="5" t="s">
        <v>0</v>
      </c>
      <c r="B3" s="2" t="s">
        <v>1</v>
      </c>
      <c r="C3" s="2" t="s">
        <v>2</v>
      </c>
    </row>
    <row r="4" spans="1:3" s="2" customFormat="1">
      <c r="A4" s="5" t="s">
        <v>3</v>
      </c>
      <c r="B4" s="2" t="s">
        <v>4</v>
      </c>
      <c r="C4" s="2" t="s">
        <v>2</v>
      </c>
    </row>
    <row r="5" spans="1:3" s="2" customFormat="1">
      <c r="A5" s="5" t="s">
        <v>5</v>
      </c>
      <c r="B5" s="2" t="s">
        <v>152</v>
      </c>
      <c r="C5" s="2" t="s">
        <v>2</v>
      </c>
    </row>
    <row r="6" spans="1:3" s="2" customFormat="1">
      <c r="A6" s="4"/>
      <c r="B6" s="4"/>
      <c r="C6" s="4"/>
    </row>
    <row r="7" spans="1:3" s="2" customFormat="1" ht="120.75" customHeight="1">
      <c r="A7" s="115" t="s">
        <v>251</v>
      </c>
      <c r="B7" s="115"/>
    </row>
    <row r="8" spans="1:3" s="2" customFormat="1"/>
    <row r="9" spans="1:3" s="2" customFormat="1"/>
    <row r="10" spans="1:3" s="2" customFormat="1">
      <c r="A10" s="6" t="s">
        <v>6</v>
      </c>
      <c r="B10" s="6" t="s">
        <v>7</v>
      </c>
      <c r="C10" s="6" t="s">
        <v>183</v>
      </c>
    </row>
    <row r="11" spans="1:3" s="2" customFormat="1" ht="75">
      <c r="A11" s="7" t="s">
        <v>8</v>
      </c>
      <c r="B11" s="101" t="s">
        <v>194</v>
      </c>
      <c r="C11" s="101" t="s">
        <v>186</v>
      </c>
    </row>
    <row r="12" spans="1:3" s="2" customFormat="1" ht="60">
      <c r="A12" s="8" t="s">
        <v>9</v>
      </c>
      <c r="B12" s="101" t="s">
        <v>195</v>
      </c>
      <c r="C12" s="101" t="s">
        <v>223</v>
      </c>
    </row>
    <row r="13" spans="1:3" s="2" customFormat="1" ht="45">
      <c r="A13" s="8" t="s">
        <v>10</v>
      </c>
      <c r="B13" s="101" t="s">
        <v>262</v>
      </c>
      <c r="C13" s="101" t="s">
        <v>224</v>
      </c>
    </row>
    <row r="14" spans="1:3" s="2" customFormat="1" ht="30">
      <c r="A14" s="8" t="s">
        <v>11</v>
      </c>
      <c r="B14" s="102" t="s">
        <v>196</v>
      </c>
      <c r="C14" s="101" t="s">
        <v>225</v>
      </c>
    </row>
    <row r="15" spans="1:3" s="2" customFormat="1" ht="30">
      <c r="A15" s="8" t="s">
        <v>12</v>
      </c>
      <c r="B15" s="101" t="s">
        <v>228</v>
      </c>
      <c r="C15" s="101" t="s">
        <v>226</v>
      </c>
    </row>
    <row r="16" spans="1:3" s="2" customFormat="1" ht="60">
      <c r="A16" s="7" t="s">
        <v>13</v>
      </c>
      <c r="B16" s="101" t="s">
        <v>197</v>
      </c>
      <c r="C16" s="101" t="s">
        <v>187</v>
      </c>
    </row>
    <row r="17" spans="1:4" s="2" customFormat="1" ht="30">
      <c r="A17" s="7" t="s">
        <v>14</v>
      </c>
      <c r="B17" s="102" t="s">
        <v>198</v>
      </c>
      <c r="C17" s="101" t="s">
        <v>184</v>
      </c>
    </row>
    <row r="18" spans="1:4" s="2" customFormat="1" ht="45">
      <c r="A18" s="8" t="s">
        <v>15</v>
      </c>
      <c r="B18" s="101" t="s">
        <v>229</v>
      </c>
      <c r="C18" s="101" t="s">
        <v>188</v>
      </c>
    </row>
    <row r="19" spans="1:4" s="2" customFormat="1" ht="30" customHeight="1">
      <c r="A19" s="8" t="s">
        <v>148</v>
      </c>
      <c r="B19" s="101" t="s">
        <v>230</v>
      </c>
      <c r="C19" s="116" t="s">
        <v>227</v>
      </c>
    </row>
    <row r="20" spans="1:4" s="2" customFormat="1" ht="30" customHeight="1">
      <c r="A20" s="9" t="s">
        <v>17</v>
      </c>
      <c r="B20" s="101" t="s">
        <v>231</v>
      </c>
      <c r="C20" s="117"/>
    </row>
    <row r="21" spans="1:4" s="2" customFormat="1" ht="30">
      <c r="A21" s="8" t="s">
        <v>18</v>
      </c>
      <c r="B21" s="101" t="s">
        <v>199</v>
      </c>
      <c r="C21" s="118"/>
    </row>
    <row r="22" spans="1:4" s="2" customFormat="1" ht="45">
      <c r="A22" s="8" t="s">
        <v>19</v>
      </c>
      <c r="B22" s="101" t="s">
        <v>200</v>
      </c>
      <c r="C22" s="116" t="s">
        <v>189</v>
      </c>
      <c r="D22" s="1"/>
    </row>
    <row r="23" spans="1:4" s="2" customFormat="1">
      <c r="A23" s="8" t="s">
        <v>20</v>
      </c>
      <c r="B23" s="101" t="s">
        <v>201</v>
      </c>
      <c r="C23" s="118"/>
    </row>
    <row r="24" spans="1:4" s="2" customFormat="1" ht="75" customHeight="1">
      <c r="A24" s="8" t="s">
        <v>21</v>
      </c>
      <c r="B24" s="101" t="s">
        <v>265</v>
      </c>
      <c r="C24" s="116" t="s">
        <v>190</v>
      </c>
    </row>
    <row r="25" spans="1:4" s="2" customFormat="1" ht="30">
      <c r="A25" s="8" t="s">
        <v>22</v>
      </c>
      <c r="B25" s="103" t="s">
        <v>232</v>
      </c>
      <c r="C25" s="118"/>
    </row>
    <row r="26" spans="1:4" s="2" customFormat="1" ht="60">
      <c r="A26" s="8" t="s">
        <v>23</v>
      </c>
      <c r="B26" s="101" t="s">
        <v>202</v>
      </c>
      <c r="C26" s="100" t="s">
        <v>192</v>
      </c>
    </row>
    <row r="27" spans="1:4" s="2" customFormat="1" ht="54" customHeight="1">
      <c r="A27" s="8" t="s">
        <v>24</v>
      </c>
      <c r="B27" s="101" t="s">
        <v>203</v>
      </c>
      <c r="C27" s="100" t="s">
        <v>191</v>
      </c>
    </row>
    <row r="28" spans="1:4" s="2" customFormat="1" ht="60">
      <c r="A28" s="7" t="s">
        <v>25</v>
      </c>
      <c r="B28" s="101" t="s">
        <v>204</v>
      </c>
      <c r="C28" s="101" t="s">
        <v>185</v>
      </c>
    </row>
    <row r="29" spans="1:4" s="2" customFormat="1" ht="45">
      <c r="A29" s="8" t="s">
        <v>26</v>
      </c>
      <c r="B29" s="101" t="s">
        <v>205</v>
      </c>
      <c r="C29" s="101" t="s">
        <v>193</v>
      </c>
    </row>
    <row r="30" spans="1:4" s="2" customFormat="1" ht="60">
      <c r="A30" s="8" t="s">
        <v>27</v>
      </c>
      <c r="B30" s="101" t="s">
        <v>206</v>
      </c>
      <c r="C30" s="101" t="s">
        <v>213</v>
      </c>
    </row>
    <row r="31" spans="1:4" s="2" customFormat="1" ht="60">
      <c r="A31" s="7" t="s">
        <v>28</v>
      </c>
      <c r="B31" s="101" t="s">
        <v>233</v>
      </c>
      <c r="C31" s="101" t="s">
        <v>214</v>
      </c>
    </row>
    <row r="32" spans="1:4" s="2" customFormat="1" ht="46.5" customHeight="1">
      <c r="A32" s="8" t="s">
        <v>29</v>
      </c>
      <c r="B32" s="101" t="s">
        <v>260</v>
      </c>
      <c r="C32" s="101" t="s">
        <v>215</v>
      </c>
    </row>
    <row r="33" spans="1:3" s="2" customFormat="1" ht="45">
      <c r="A33" s="8" t="s">
        <v>30</v>
      </c>
      <c r="B33" s="101" t="s">
        <v>234</v>
      </c>
      <c r="C33" s="101" t="s">
        <v>217</v>
      </c>
    </row>
    <row r="34" spans="1:3" s="2" customFormat="1" ht="30">
      <c r="A34" s="7" t="s">
        <v>31</v>
      </c>
      <c r="B34" s="102" t="s">
        <v>207</v>
      </c>
      <c r="C34" s="101" t="s">
        <v>235</v>
      </c>
    </row>
    <row r="35" spans="1:3" s="2" customFormat="1" ht="60">
      <c r="A35" s="8" t="s">
        <v>32</v>
      </c>
      <c r="B35" s="101" t="s">
        <v>261</v>
      </c>
      <c r="C35" s="101" t="s">
        <v>216</v>
      </c>
    </row>
    <row r="36" spans="1:3" s="2" customFormat="1" ht="45">
      <c r="A36" s="8" t="s">
        <v>33</v>
      </c>
      <c r="B36" s="101" t="s">
        <v>208</v>
      </c>
      <c r="C36" s="101" t="s">
        <v>236</v>
      </c>
    </row>
    <row r="37" spans="1:3" s="2" customFormat="1" ht="75">
      <c r="A37" s="7" t="s">
        <v>34</v>
      </c>
      <c r="B37" s="101" t="s">
        <v>209</v>
      </c>
      <c r="C37" s="101" t="s">
        <v>218</v>
      </c>
    </row>
    <row r="38" spans="1:3" s="2" customFormat="1" ht="30">
      <c r="A38" s="8" t="s">
        <v>35</v>
      </c>
      <c r="B38" s="102" t="s">
        <v>210</v>
      </c>
      <c r="C38" s="101" t="s">
        <v>222</v>
      </c>
    </row>
    <row r="39" spans="1:3" s="2" customFormat="1" ht="60">
      <c r="A39" s="7" t="s">
        <v>36</v>
      </c>
      <c r="B39" s="101" t="s">
        <v>211</v>
      </c>
      <c r="C39" s="102" t="s">
        <v>185</v>
      </c>
    </row>
    <row r="40" spans="1:3" s="2" customFormat="1" ht="30">
      <c r="A40" s="8" t="s">
        <v>37</v>
      </c>
      <c r="B40" s="101" t="s">
        <v>212</v>
      </c>
      <c r="C40" s="101" t="s">
        <v>219</v>
      </c>
    </row>
    <row r="41" spans="1:3" s="2" customFormat="1" ht="30">
      <c r="A41" s="8" t="s">
        <v>38</v>
      </c>
      <c r="B41" s="101" t="s">
        <v>237</v>
      </c>
      <c r="C41" s="101" t="s">
        <v>220</v>
      </c>
    </row>
    <row r="42" spans="1:3" s="2" customFormat="1" ht="60">
      <c r="A42" s="8" t="s">
        <v>39</v>
      </c>
      <c r="B42" s="101" t="s">
        <v>238</v>
      </c>
      <c r="C42" s="101" t="s">
        <v>221</v>
      </c>
    </row>
    <row r="43" spans="1:3" s="2" customFormat="1"/>
    <row r="44" spans="1:3" s="2" customFormat="1"/>
    <row r="45" spans="1:3" s="2" customFormat="1"/>
    <row r="46" spans="1:3" s="2" customFormat="1"/>
    <row r="47" spans="1:3" s="2" customFormat="1"/>
    <row r="48" spans="1:3" s="2" customFormat="1"/>
    <row r="49" spans="1:1" s="2" customFormat="1"/>
    <row r="50" spans="1:1" s="2" customFormat="1"/>
    <row r="51" spans="1:1" s="2" customFormat="1">
      <c r="A51" s="90" t="s">
        <v>156</v>
      </c>
    </row>
    <row r="52" spans="1:1" s="2" customFormat="1"/>
    <row r="53" spans="1:1" s="2" customFormat="1"/>
    <row r="54" spans="1:1" s="2" customFormat="1"/>
    <row r="55" spans="1:1" s="2" customFormat="1"/>
    <row r="56" spans="1:1" s="2" customFormat="1"/>
    <row r="57" spans="1:1" s="2" customFormat="1"/>
    <row r="58" spans="1:1" s="2" customFormat="1"/>
    <row r="59" spans="1:1" s="2" customFormat="1"/>
    <row r="60" spans="1:1" s="2" customFormat="1"/>
    <row r="61" spans="1:1" s="2" customFormat="1"/>
    <row r="62" spans="1:1" s="2" customFormat="1"/>
    <row r="63" spans="1:1" s="2" customFormat="1"/>
    <row r="64" spans="1:1"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sheetData>
  <mergeCells count="4">
    <mergeCell ref="A7:B7"/>
    <mergeCell ref="C19:C21"/>
    <mergeCell ref="C22:C23"/>
    <mergeCell ref="C24:C25"/>
  </mergeCells>
  <hyperlinks>
    <hyperlink ref="A13" location="Sysselsatt_kapital" display="Sysselsatt kapital"/>
    <hyperlink ref="A18" location="Resultat_per_aktie__SEK" display="Resultat per aktie"/>
    <hyperlink ref="A19" location="EBIT_" display="EBIT_"/>
    <hyperlink ref="A22" location="EBITA__exklusive_jämförelsestörande_poster" display="EBITA "/>
    <hyperlink ref="A23" location="EBITA_marginal_exklusive_jämföreslsestörande_poster" display="EBITA marginal, % "/>
    <hyperlink ref="A24" location="EBITDA__exklusive_jämförelsestörande_poster" display="EBITDA"/>
    <hyperlink ref="A25" location="EBITDA_marginal_exklusive_jämföreslsestörande_poster" display="EBITDA marginal, %"/>
    <hyperlink ref="A38" location="P_E_tal" display="P/E tal"/>
    <hyperlink ref="A41" location="Avkastning_på_sysselsatt_kapital" display="Avkastning på sysselsatt kapital"/>
    <hyperlink ref="A40" location="Kapitalomsättningshastighet" display="Kapitalomsättningshastighet"/>
    <hyperlink ref="A15" location="Kassaflöde!B61" display="Skuldsättningsgrad, %"/>
    <hyperlink ref="A12" location="Genomsnittligt_sysselsatt_kapital__R12" display="Genomsnittligt sysselsatt kapital"/>
    <hyperlink ref="A27" location="Soliditet" display="Soliditet"/>
    <hyperlink ref="A32" location="Kassaflöde!B40" display="Nettoskuld"/>
    <hyperlink ref="A35" location="Operativt_kassaflöde" display="Operativt kassaflöde"/>
    <hyperlink ref="A36" location="Operativt_kassaflöde_per_aktie" display="Operativt kassaflöde per aktie"/>
    <hyperlink ref="A30" location="Fritt_kassaflöde_per_aktie" display="Fritt kassaflöde per aktie"/>
    <hyperlink ref="A29" location="Fritt_kassaflöde" display="Fritt kassaflöde"/>
    <hyperlink ref="A14" location="Kassakonvertering" display="Kassakonvertering"/>
    <hyperlink ref="A3" location="Resultaträkningar" display="Årliga och kvartalsvisa resultaträkningar"/>
    <hyperlink ref="A4" location="Balansräkningar" display="Årliga och kvartalsvisa balansräkningar"/>
    <hyperlink ref="A5" location="Kassaflödesrapporter" display="Årliga och kvartalsvisa kassaflödesrapporter"/>
    <hyperlink ref="A26" location="EBITDA_Räntenetto" display="EBITDA/Räntenetto"/>
    <hyperlink ref="A20" location="EBIT__exklusive_jämförelsestörande_poster" display="EBIT exklusive jämförelsestörande poster"/>
    <hyperlink ref="A21" location="EBIT_marginal_exklusive_jämföreslsestörande_poster" display="EBIT-marginal exklusive jämförelsestörande poster, % "/>
    <hyperlink ref="A33" location="Kassaflöde!B64" display="Nettoskuld/EBITDA "/>
    <hyperlink ref="A42" location="Rntek" display="Avkastning på eget kapital"/>
  </hyperlink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53"/>
  <sheetViews>
    <sheetView zoomScaleNormal="100" zoomScaleSheetLayoutView="100" workbookViewId="0">
      <selection activeCell="N39" sqref="N39"/>
    </sheetView>
  </sheetViews>
  <sheetFormatPr defaultRowHeight="15"/>
  <cols>
    <col min="1" max="1" width="9.140625" style="2"/>
    <col min="2" max="2" width="57.7109375" customWidth="1"/>
    <col min="3" max="18" width="12.7109375" customWidth="1"/>
    <col min="19" max="19" width="9.140625" style="2"/>
    <col min="20" max="20" width="9.140625" style="1"/>
    <col min="21" max="21" width="9.140625" style="2"/>
    <col min="22" max="22" width="17.28515625" style="2" bestFit="1" customWidth="1"/>
    <col min="23" max="55" width="9.140625" style="2"/>
  </cols>
  <sheetData>
    <row r="1" spans="2:31" s="2" customFormat="1">
      <c r="B1" s="3" t="s">
        <v>40</v>
      </c>
      <c r="C1" s="3"/>
      <c r="D1" s="3"/>
      <c r="E1" s="3"/>
      <c r="F1" s="3"/>
      <c r="G1" s="3"/>
      <c r="H1" s="3"/>
      <c r="T1" s="1"/>
    </row>
    <row r="2" spans="2:31" s="2" customFormat="1">
      <c r="B2" s="3"/>
      <c r="C2" s="3"/>
      <c r="D2" s="3"/>
      <c r="E2" s="3"/>
      <c r="F2" s="3"/>
      <c r="G2" s="3"/>
      <c r="H2" s="3"/>
      <c r="T2" s="1"/>
    </row>
    <row r="3" spans="2:31">
      <c r="B3" s="4" t="s">
        <v>41</v>
      </c>
      <c r="C3" s="10" t="s">
        <v>244</v>
      </c>
      <c r="D3" s="10" t="s">
        <v>240</v>
      </c>
      <c r="E3" s="10" t="s">
        <v>241</v>
      </c>
      <c r="F3" s="10" t="s">
        <v>239</v>
      </c>
      <c r="G3" s="10" t="s">
        <v>182</v>
      </c>
      <c r="H3" s="10" t="s">
        <v>160</v>
      </c>
      <c r="I3" s="10" t="s">
        <v>42</v>
      </c>
      <c r="J3" s="10" t="s">
        <v>43</v>
      </c>
      <c r="K3" s="10" t="s">
        <v>44</v>
      </c>
      <c r="L3" s="10" t="s">
        <v>45</v>
      </c>
      <c r="M3" s="10" t="s">
        <v>46</v>
      </c>
      <c r="N3" s="11" t="s">
        <v>47</v>
      </c>
      <c r="O3" s="10" t="s">
        <v>48</v>
      </c>
      <c r="P3" s="10" t="s">
        <v>49</v>
      </c>
      <c r="Q3" s="10" t="s">
        <v>50</v>
      </c>
      <c r="R3" s="10" t="s">
        <v>51</v>
      </c>
      <c r="S3" s="1"/>
      <c r="T3" s="12"/>
      <c r="U3" s="13"/>
      <c r="V3" s="13"/>
      <c r="W3" s="14"/>
      <c r="X3" s="14"/>
      <c r="Y3" s="14"/>
      <c r="Z3" s="14"/>
      <c r="AA3" s="14"/>
      <c r="AB3" s="14"/>
      <c r="AC3" s="14"/>
      <c r="AD3" s="14"/>
      <c r="AE3" s="15"/>
    </row>
    <row r="4" spans="2:31" s="2" customFormat="1">
      <c r="B4" s="16" t="s">
        <v>52</v>
      </c>
      <c r="C4" s="94">
        <v>9381</v>
      </c>
      <c r="D4" s="94">
        <f>SUM(E4:H4)</f>
        <v>34005</v>
      </c>
      <c r="E4" s="17">
        <v>8342</v>
      </c>
      <c r="F4" s="17">
        <v>8300</v>
      </c>
      <c r="G4" s="17">
        <v>8786</v>
      </c>
      <c r="H4" s="17">
        <v>8577</v>
      </c>
      <c r="I4" s="94">
        <f>SUM(J4:M4)</f>
        <v>31581</v>
      </c>
      <c r="J4" s="17">
        <v>7708</v>
      </c>
      <c r="K4" s="17">
        <v>7310</v>
      </c>
      <c r="L4" s="18">
        <v>8265</v>
      </c>
      <c r="M4" s="18">
        <v>8298</v>
      </c>
      <c r="N4" s="18">
        <f>SUM(O4:R4)</f>
        <v>27145</v>
      </c>
      <c r="O4" s="18">
        <v>7434</v>
      </c>
      <c r="P4" s="17">
        <v>7072</v>
      </c>
      <c r="Q4" s="18">
        <v>6544</v>
      </c>
      <c r="R4" s="18">
        <v>6095</v>
      </c>
      <c r="T4" s="19"/>
      <c r="U4" s="20"/>
      <c r="V4" s="20"/>
      <c r="W4" s="20"/>
      <c r="X4" s="20"/>
      <c r="Y4" s="20"/>
      <c r="Z4" s="20"/>
      <c r="AA4" s="20"/>
      <c r="AB4" s="20"/>
      <c r="AC4" s="20"/>
      <c r="AD4" s="20"/>
      <c r="AE4" s="15"/>
    </row>
    <row r="5" spans="2:31" s="2" customFormat="1">
      <c r="B5" s="16" t="s">
        <v>53</v>
      </c>
      <c r="C5" s="94">
        <v>-6320</v>
      </c>
      <c r="D5" s="94">
        <f>SUM(E5:H5)</f>
        <v>-23048</v>
      </c>
      <c r="E5" s="17">
        <v>-5799</v>
      </c>
      <c r="F5" s="17">
        <v>-5664</v>
      </c>
      <c r="G5" s="17">
        <v>-5855</v>
      </c>
      <c r="H5" s="17">
        <v>-5730</v>
      </c>
      <c r="I5" s="94">
        <f>SUM(J5:M5)</f>
        <v>-21398</v>
      </c>
      <c r="J5" s="17">
        <v>-5288</v>
      </c>
      <c r="K5" s="17">
        <v>-4959</v>
      </c>
      <c r="L5" s="18">
        <v>-5586</v>
      </c>
      <c r="M5" s="18">
        <v>-5565</v>
      </c>
      <c r="N5" s="18">
        <f t="shared" ref="N5:N23" si="0">SUM(O5:R5)</f>
        <v>-18079</v>
      </c>
      <c r="O5" s="18">
        <v>-5077</v>
      </c>
      <c r="P5" s="17">
        <v>-4749</v>
      </c>
      <c r="Q5" s="18">
        <v>-4269</v>
      </c>
      <c r="R5" s="18">
        <v>-3984</v>
      </c>
      <c r="T5" s="19"/>
      <c r="U5" s="20"/>
      <c r="V5" s="20"/>
      <c r="W5" s="20"/>
      <c r="X5" s="20"/>
      <c r="Y5" s="20"/>
      <c r="Z5" s="20"/>
      <c r="AA5" s="20"/>
      <c r="AB5" s="20"/>
      <c r="AC5" s="20"/>
      <c r="AD5" s="20"/>
    </row>
    <row r="6" spans="2:31" s="2" customFormat="1">
      <c r="B6" s="21" t="s">
        <v>54</v>
      </c>
      <c r="C6" s="22">
        <f t="shared" ref="C6:Q6" si="1">SUM(C4:C5)</f>
        <v>3061</v>
      </c>
      <c r="D6" s="22">
        <f t="shared" si="1"/>
        <v>10957</v>
      </c>
      <c r="E6" s="22">
        <f t="shared" si="1"/>
        <v>2543</v>
      </c>
      <c r="F6" s="22">
        <f t="shared" si="1"/>
        <v>2636</v>
      </c>
      <c r="G6" s="22">
        <f t="shared" si="1"/>
        <v>2931</v>
      </c>
      <c r="H6" s="22">
        <f t="shared" si="1"/>
        <v>2847</v>
      </c>
      <c r="I6" s="22">
        <f>SUM(I4:I5)</f>
        <v>10183</v>
      </c>
      <c r="J6" s="22">
        <f t="shared" si="1"/>
        <v>2420</v>
      </c>
      <c r="K6" s="22">
        <f t="shared" si="1"/>
        <v>2351</v>
      </c>
      <c r="L6" s="22">
        <f t="shared" si="1"/>
        <v>2679</v>
      </c>
      <c r="M6" s="22">
        <f t="shared" si="1"/>
        <v>2733</v>
      </c>
      <c r="N6" s="22">
        <f t="shared" si="1"/>
        <v>9066</v>
      </c>
      <c r="O6" s="22">
        <f t="shared" si="1"/>
        <v>2357</v>
      </c>
      <c r="P6" s="22">
        <f t="shared" si="1"/>
        <v>2323</v>
      </c>
      <c r="Q6" s="22">
        <f t="shared" si="1"/>
        <v>2275</v>
      </c>
      <c r="R6" s="22">
        <f>SUM(R4:R5)</f>
        <v>2111</v>
      </c>
      <c r="T6" s="1"/>
    </row>
    <row r="7" spans="2:31" s="2" customFormat="1">
      <c r="B7" s="16" t="s">
        <v>55</v>
      </c>
      <c r="C7" s="94">
        <v>-800</v>
      </c>
      <c r="D7" s="94">
        <f>SUM(E7:H7)</f>
        <v>-2669</v>
      </c>
      <c r="E7" s="17">
        <v>-674</v>
      </c>
      <c r="F7" s="17">
        <v>-651</v>
      </c>
      <c r="G7" s="17">
        <v>-676</v>
      </c>
      <c r="H7" s="17">
        <v>-668</v>
      </c>
      <c r="I7" s="94">
        <f>SUM(J7:M7)</f>
        <v>-2556</v>
      </c>
      <c r="J7" s="17">
        <v>-630</v>
      </c>
      <c r="K7" s="17">
        <v>-599</v>
      </c>
      <c r="L7" s="18">
        <v>-670</v>
      </c>
      <c r="M7" s="18">
        <v>-657</v>
      </c>
      <c r="N7" s="18">
        <f t="shared" si="0"/>
        <v>-2302</v>
      </c>
      <c r="O7" s="18">
        <v>-629</v>
      </c>
      <c r="P7" s="17">
        <v>-591</v>
      </c>
      <c r="Q7" s="18">
        <v>-558</v>
      </c>
      <c r="R7" s="18">
        <v>-524</v>
      </c>
      <c r="T7" s="1"/>
    </row>
    <row r="8" spans="2:31" s="2" customFormat="1">
      <c r="B8" s="16" t="s">
        <v>56</v>
      </c>
      <c r="C8" s="94">
        <v>-778</v>
      </c>
      <c r="D8" s="94">
        <f>SUM(E8:H8)</f>
        <v>-3361</v>
      </c>
      <c r="E8" s="17">
        <v>-930</v>
      </c>
      <c r="F8" s="17">
        <v>-815</v>
      </c>
      <c r="G8" s="17">
        <v>-840</v>
      </c>
      <c r="H8" s="17">
        <v>-776</v>
      </c>
      <c r="I8" s="94">
        <f>SUM(J8:M8)</f>
        <v>-3109</v>
      </c>
      <c r="J8" s="17">
        <v>-801</v>
      </c>
      <c r="K8" s="17">
        <v>-733</v>
      </c>
      <c r="L8" s="18">
        <v>-797</v>
      </c>
      <c r="M8" s="18">
        <v>-778</v>
      </c>
      <c r="N8" s="18">
        <f t="shared" si="0"/>
        <v>-2955</v>
      </c>
      <c r="O8" s="18">
        <v>-828</v>
      </c>
      <c r="P8" s="17">
        <v>-757</v>
      </c>
      <c r="Q8" s="18">
        <v>-712</v>
      </c>
      <c r="R8" s="18">
        <v>-658</v>
      </c>
      <c r="T8" s="1"/>
    </row>
    <row r="9" spans="2:31" s="2" customFormat="1">
      <c r="B9" s="16" t="s">
        <v>57</v>
      </c>
      <c r="C9" s="94">
        <v>-152</v>
      </c>
      <c r="D9" s="94">
        <f>SUM(E9:H9)</f>
        <v>-565</v>
      </c>
      <c r="E9" s="17">
        <v>-143</v>
      </c>
      <c r="F9" s="17">
        <v>-143</v>
      </c>
      <c r="G9" s="17">
        <v>-146</v>
      </c>
      <c r="H9" s="17">
        <v>-133</v>
      </c>
      <c r="I9" s="94">
        <f>SUM(J9:M9)</f>
        <v>-516</v>
      </c>
      <c r="J9" s="17">
        <v>-134</v>
      </c>
      <c r="K9" s="17">
        <v>-122</v>
      </c>
      <c r="L9" s="18">
        <v>-131</v>
      </c>
      <c r="M9" s="18">
        <v>-129</v>
      </c>
      <c r="N9" s="18">
        <f t="shared" si="0"/>
        <v>-433</v>
      </c>
      <c r="O9" s="18">
        <v>-128</v>
      </c>
      <c r="P9" s="17">
        <v>-100</v>
      </c>
      <c r="Q9" s="18">
        <v>-105</v>
      </c>
      <c r="R9" s="18">
        <v>-100</v>
      </c>
      <c r="T9" s="1"/>
    </row>
    <row r="10" spans="2:31" s="2" customFormat="1">
      <c r="B10" s="16" t="s">
        <v>58</v>
      </c>
      <c r="C10" s="94">
        <v>-37</v>
      </c>
      <c r="D10" s="94">
        <f>SUM(E10:H10)</f>
        <v>329</v>
      </c>
      <c r="E10" s="17">
        <v>183</v>
      </c>
      <c r="F10" s="17">
        <v>105</v>
      </c>
      <c r="G10" s="17">
        <v>23</v>
      </c>
      <c r="H10" s="17">
        <v>18</v>
      </c>
      <c r="I10" s="94">
        <f>SUM(J10:M10)</f>
        <v>79</v>
      </c>
      <c r="J10" s="17">
        <v>71</v>
      </c>
      <c r="K10" s="17">
        <v>20</v>
      </c>
      <c r="L10" s="18">
        <v>6</v>
      </c>
      <c r="M10" s="18">
        <v>-18</v>
      </c>
      <c r="N10" s="18">
        <f t="shared" si="0"/>
        <v>111</v>
      </c>
      <c r="O10" s="18">
        <v>66</v>
      </c>
      <c r="P10" s="17">
        <v>36</v>
      </c>
      <c r="Q10" s="18">
        <v>-3</v>
      </c>
      <c r="R10" s="18">
        <v>12</v>
      </c>
      <c r="T10" s="1"/>
    </row>
    <row r="11" spans="2:31" s="2" customFormat="1">
      <c r="B11" s="16" t="s">
        <v>59</v>
      </c>
      <c r="C11" s="94">
        <v>1</v>
      </c>
      <c r="D11" s="94">
        <f>SUM(E11:H11)</f>
        <v>3</v>
      </c>
      <c r="E11" s="17">
        <v>-2</v>
      </c>
      <c r="F11" s="17">
        <v>1</v>
      </c>
      <c r="G11" s="17">
        <v>1</v>
      </c>
      <c r="H11" s="17">
        <v>3</v>
      </c>
      <c r="I11" s="94">
        <f>SUM(J11:M11)</f>
        <v>10</v>
      </c>
      <c r="J11" s="17">
        <v>2</v>
      </c>
      <c r="K11" s="17">
        <v>3</v>
      </c>
      <c r="L11" s="18">
        <v>2</v>
      </c>
      <c r="M11" s="18">
        <v>3</v>
      </c>
      <c r="N11" s="18">
        <f t="shared" si="0"/>
        <v>9</v>
      </c>
      <c r="O11" s="18">
        <v>3</v>
      </c>
      <c r="P11" s="17">
        <v>4</v>
      </c>
      <c r="Q11" s="18">
        <v>2</v>
      </c>
      <c r="R11" s="18">
        <v>0</v>
      </c>
      <c r="T11" s="1"/>
    </row>
    <row r="12" spans="2:31" s="2" customFormat="1">
      <c r="B12" s="21" t="s">
        <v>60</v>
      </c>
      <c r="C12" s="22">
        <f t="shared" ref="C12:Q12" si="2">SUM(C6:C11)</f>
        <v>1295</v>
      </c>
      <c r="D12" s="22">
        <f t="shared" si="2"/>
        <v>4694</v>
      </c>
      <c r="E12" s="22">
        <f t="shared" si="2"/>
        <v>977</v>
      </c>
      <c r="F12" s="22">
        <f t="shared" si="2"/>
        <v>1133</v>
      </c>
      <c r="G12" s="22">
        <f t="shared" si="2"/>
        <v>1293</v>
      </c>
      <c r="H12" s="22">
        <f t="shared" si="2"/>
        <v>1291</v>
      </c>
      <c r="I12" s="22">
        <f>SUM(I6:I11)</f>
        <v>4091</v>
      </c>
      <c r="J12" s="22">
        <f t="shared" si="2"/>
        <v>928</v>
      </c>
      <c r="K12" s="22">
        <f t="shared" si="2"/>
        <v>920</v>
      </c>
      <c r="L12" s="22">
        <f t="shared" si="2"/>
        <v>1089</v>
      </c>
      <c r="M12" s="22">
        <f t="shared" si="2"/>
        <v>1154</v>
      </c>
      <c r="N12" s="22">
        <f t="shared" si="2"/>
        <v>3496</v>
      </c>
      <c r="O12" s="22">
        <f t="shared" si="2"/>
        <v>841</v>
      </c>
      <c r="P12" s="22">
        <f t="shared" si="2"/>
        <v>915</v>
      </c>
      <c r="Q12" s="22">
        <f t="shared" si="2"/>
        <v>899</v>
      </c>
      <c r="R12" s="22">
        <f>SUM(R6:R11)</f>
        <v>841</v>
      </c>
      <c r="S12" s="1"/>
      <c r="T12" s="1"/>
    </row>
    <row r="13" spans="2:31" s="2" customFormat="1">
      <c r="B13" s="16" t="s">
        <v>61</v>
      </c>
      <c r="C13" s="94">
        <v>-20</v>
      </c>
      <c r="D13" s="94">
        <f>SUM(E13:H13)</f>
        <v>-176</v>
      </c>
      <c r="E13" s="17">
        <v>-98</v>
      </c>
      <c r="F13" s="17">
        <v>-28</v>
      </c>
      <c r="G13" s="17">
        <v>-32</v>
      </c>
      <c r="H13" s="17">
        <v>-18</v>
      </c>
      <c r="I13" s="94">
        <f>SUM(J13:M13)</f>
        <v>-69</v>
      </c>
      <c r="J13" s="17">
        <v>-314</v>
      </c>
      <c r="K13" s="17">
        <v>-45</v>
      </c>
      <c r="L13" s="18">
        <v>-76</v>
      </c>
      <c r="M13" s="18">
        <v>366</v>
      </c>
      <c r="N13" s="18">
        <f t="shared" si="0"/>
        <v>-391</v>
      </c>
      <c r="O13" s="18">
        <v>-118</v>
      </c>
      <c r="P13" s="17">
        <v>-51</v>
      </c>
      <c r="Q13" s="18">
        <v>-107</v>
      </c>
      <c r="R13" s="18">
        <v>-115</v>
      </c>
      <c r="S13" s="1"/>
      <c r="T13" s="1"/>
    </row>
    <row r="14" spans="2:31" s="2" customFormat="1">
      <c r="B14" s="21" t="s">
        <v>16</v>
      </c>
      <c r="C14" s="22">
        <f t="shared" ref="C14:Q14" si="3">SUM(C12:C13)</f>
        <v>1275</v>
      </c>
      <c r="D14" s="22">
        <f t="shared" si="3"/>
        <v>4518</v>
      </c>
      <c r="E14" s="22">
        <f t="shared" si="3"/>
        <v>879</v>
      </c>
      <c r="F14" s="22">
        <f t="shared" si="3"/>
        <v>1105</v>
      </c>
      <c r="G14" s="22">
        <f t="shared" si="3"/>
        <v>1261</v>
      </c>
      <c r="H14" s="22">
        <f t="shared" si="3"/>
        <v>1273</v>
      </c>
      <c r="I14" s="22">
        <f>SUM(I12:I13)</f>
        <v>4022</v>
      </c>
      <c r="J14" s="22">
        <f t="shared" si="3"/>
        <v>614</v>
      </c>
      <c r="K14" s="22">
        <f t="shared" si="3"/>
        <v>875</v>
      </c>
      <c r="L14" s="22">
        <f t="shared" si="3"/>
        <v>1013</v>
      </c>
      <c r="M14" s="22">
        <f t="shared" si="3"/>
        <v>1520</v>
      </c>
      <c r="N14" s="22">
        <f t="shared" si="3"/>
        <v>3105</v>
      </c>
      <c r="O14" s="22">
        <f t="shared" si="3"/>
        <v>723</v>
      </c>
      <c r="P14" s="22">
        <f t="shared" si="3"/>
        <v>864</v>
      </c>
      <c r="Q14" s="22">
        <f t="shared" si="3"/>
        <v>792</v>
      </c>
      <c r="R14" s="22">
        <f>SUM(R12:R13)</f>
        <v>726</v>
      </c>
      <c r="T14" s="1"/>
    </row>
    <row r="15" spans="2:31" s="2" customFormat="1">
      <c r="B15" s="23" t="s">
        <v>62</v>
      </c>
      <c r="C15" s="23">
        <v>19</v>
      </c>
      <c r="D15" s="23">
        <f>SUM(E15:H15)</f>
        <v>60</v>
      </c>
      <c r="E15" s="20">
        <v>14</v>
      </c>
      <c r="F15" s="20">
        <v>20</v>
      </c>
      <c r="G15" s="20">
        <v>14</v>
      </c>
      <c r="H15" s="20">
        <v>12</v>
      </c>
      <c r="I15" s="20">
        <f>SUM(J15:M15)</f>
        <v>128</v>
      </c>
      <c r="J15" s="20">
        <v>30</v>
      </c>
      <c r="K15" s="20">
        <v>71</v>
      </c>
      <c r="L15" s="20">
        <v>9</v>
      </c>
      <c r="M15" s="20">
        <v>18</v>
      </c>
      <c r="N15" s="20">
        <f>SUM(O15:R15)</f>
        <v>68</v>
      </c>
      <c r="O15" s="20">
        <v>17</v>
      </c>
      <c r="P15" s="20">
        <v>29</v>
      </c>
      <c r="Q15" s="20">
        <v>10</v>
      </c>
      <c r="R15" s="20">
        <v>12</v>
      </c>
      <c r="T15" s="1"/>
    </row>
    <row r="16" spans="2:31" s="2" customFormat="1">
      <c r="B16" s="23" t="s">
        <v>63</v>
      </c>
      <c r="C16" s="23">
        <v>-139</v>
      </c>
      <c r="D16" s="23">
        <f>SUM(E16:H16)</f>
        <v>-342</v>
      </c>
      <c r="E16" s="20">
        <v>-92</v>
      </c>
      <c r="F16" s="20">
        <v>-92</v>
      </c>
      <c r="G16" s="20">
        <v>-84</v>
      </c>
      <c r="H16" s="20">
        <v>-74</v>
      </c>
      <c r="I16" s="20">
        <f>SUM(J16:M16)</f>
        <v>-358</v>
      </c>
      <c r="J16" s="20">
        <v>-87</v>
      </c>
      <c r="K16" s="20">
        <v>-137</v>
      </c>
      <c r="L16" s="20">
        <v>-65</v>
      </c>
      <c r="M16" s="20">
        <v>-69</v>
      </c>
      <c r="N16" s="20">
        <f>SUM(O16:R16)</f>
        <v>-277</v>
      </c>
      <c r="O16" s="20">
        <v>-70</v>
      </c>
      <c r="P16" s="20">
        <v>-75</v>
      </c>
      <c r="Q16" s="20">
        <v>-73</v>
      </c>
      <c r="R16" s="20">
        <v>-59</v>
      </c>
      <c r="T16" s="1"/>
    </row>
    <row r="17" spans="2:22" s="2" customFormat="1">
      <c r="B17" s="21" t="s">
        <v>64</v>
      </c>
      <c r="C17" s="22">
        <f t="shared" ref="C17:Q17" si="4">SUM(C14:C16)</f>
        <v>1155</v>
      </c>
      <c r="D17" s="22">
        <f t="shared" si="4"/>
        <v>4236</v>
      </c>
      <c r="E17" s="22">
        <f t="shared" si="4"/>
        <v>801</v>
      </c>
      <c r="F17" s="22">
        <f t="shared" si="4"/>
        <v>1033</v>
      </c>
      <c r="G17" s="22">
        <f t="shared" si="4"/>
        <v>1191</v>
      </c>
      <c r="H17" s="22">
        <f t="shared" si="4"/>
        <v>1211</v>
      </c>
      <c r="I17" s="22">
        <f t="shared" si="4"/>
        <v>3792</v>
      </c>
      <c r="J17" s="22">
        <f t="shared" si="4"/>
        <v>557</v>
      </c>
      <c r="K17" s="22">
        <f>SUM(K14:K16)</f>
        <v>809</v>
      </c>
      <c r="L17" s="22">
        <f t="shared" si="4"/>
        <v>957</v>
      </c>
      <c r="M17" s="22">
        <f t="shared" si="4"/>
        <v>1469</v>
      </c>
      <c r="N17" s="22">
        <f t="shared" si="4"/>
        <v>2896</v>
      </c>
      <c r="O17" s="22">
        <f t="shared" si="4"/>
        <v>670</v>
      </c>
      <c r="P17" s="22">
        <f t="shared" si="4"/>
        <v>818</v>
      </c>
      <c r="Q17" s="22">
        <f t="shared" si="4"/>
        <v>729</v>
      </c>
      <c r="R17" s="22">
        <f>SUM(R14:R16)</f>
        <v>679</v>
      </c>
      <c r="T17" s="1"/>
    </row>
    <row r="18" spans="2:22" s="2" customFormat="1">
      <c r="B18" s="16" t="s">
        <v>65</v>
      </c>
      <c r="C18" s="94">
        <v>-303</v>
      </c>
      <c r="D18" s="94">
        <f>SUM(E18:H18)</f>
        <v>-1046</v>
      </c>
      <c r="E18" s="17">
        <v>-200</v>
      </c>
      <c r="F18" s="17">
        <v>-251</v>
      </c>
      <c r="G18" s="17">
        <v>-294</v>
      </c>
      <c r="H18" s="17">
        <v>-301</v>
      </c>
      <c r="I18" s="94">
        <f>SUM(J18:M18)</f>
        <v>-918</v>
      </c>
      <c r="J18" s="17">
        <v>-284</v>
      </c>
      <c r="K18" s="17">
        <v>-174</v>
      </c>
      <c r="L18" s="18">
        <v>-220</v>
      </c>
      <c r="M18" s="18">
        <v>-240</v>
      </c>
      <c r="N18" s="18">
        <f t="shared" si="0"/>
        <v>-680</v>
      </c>
      <c r="O18" s="18">
        <v>-151</v>
      </c>
      <c r="P18" s="17">
        <v>-187</v>
      </c>
      <c r="Q18" s="18">
        <v>-192</v>
      </c>
      <c r="R18" s="18">
        <v>-150</v>
      </c>
      <c r="S18" s="15"/>
      <c r="T18" s="1"/>
    </row>
    <row r="19" spans="2:22" s="2" customFormat="1">
      <c r="B19" s="21" t="s">
        <v>253</v>
      </c>
      <c r="C19" s="22">
        <f t="shared" ref="C19:R19" si="5">SUM(C17:C18)</f>
        <v>852</v>
      </c>
      <c r="D19" s="22">
        <f t="shared" si="5"/>
        <v>3190</v>
      </c>
      <c r="E19" s="22">
        <f t="shared" si="5"/>
        <v>601</v>
      </c>
      <c r="F19" s="22">
        <f t="shared" si="5"/>
        <v>782</v>
      </c>
      <c r="G19" s="22">
        <f t="shared" si="5"/>
        <v>897</v>
      </c>
      <c r="H19" s="22">
        <f t="shared" si="5"/>
        <v>910</v>
      </c>
      <c r="I19" s="22">
        <f t="shared" si="5"/>
        <v>2874</v>
      </c>
      <c r="J19" s="22">
        <f t="shared" si="5"/>
        <v>273</v>
      </c>
      <c r="K19" s="22">
        <f t="shared" si="5"/>
        <v>635</v>
      </c>
      <c r="L19" s="22">
        <f t="shared" si="5"/>
        <v>737</v>
      </c>
      <c r="M19" s="22">
        <f t="shared" si="5"/>
        <v>1229</v>
      </c>
      <c r="N19" s="22">
        <f t="shared" si="5"/>
        <v>2216</v>
      </c>
      <c r="O19" s="22">
        <f t="shared" si="5"/>
        <v>519</v>
      </c>
      <c r="P19" s="22">
        <f t="shared" si="5"/>
        <v>631</v>
      </c>
      <c r="Q19" s="22">
        <f t="shared" si="5"/>
        <v>537</v>
      </c>
      <c r="R19" s="22">
        <f t="shared" si="5"/>
        <v>529</v>
      </c>
      <c r="T19" s="1"/>
    </row>
    <row r="20" spans="2:22" s="2" customFormat="1">
      <c r="B20" s="113" t="s">
        <v>254</v>
      </c>
      <c r="C20" s="92">
        <v>0</v>
      </c>
      <c r="D20" s="92">
        <v>0</v>
      </c>
      <c r="E20" s="92">
        <v>0</v>
      </c>
      <c r="F20" s="92">
        <v>0</v>
      </c>
      <c r="G20" s="92">
        <v>0</v>
      </c>
      <c r="H20" s="92">
        <v>0</v>
      </c>
      <c r="I20" s="92">
        <v>0</v>
      </c>
      <c r="J20" s="92">
        <v>0</v>
      </c>
      <c r="K20" s="92">
        <v>0</v>
      </c>
      <c r="L20" s="92">
        <v>0</v>
      </c>
      <c r="M20" s="92">
        <v>0</v>
      </c>
      <c r="N20" s="114">
        <v>4369</v>
      </c>
      <c r="O20" s="92">
        <v>0</v>
      </c>
      <c r="P20" s="92">
        <v>0</v>
      </c>
      <c r="Q20" s="114">
        <v>4369</v>
      </c>
      <c r="R20" s="92">
        <v>0</v>
      </c>
      <c r="T20" s="1"/>
    </row>
    <row r="21" spans="2:22" s="2" customFormat="1">
      <c r="B21" s="69" t="s">
        <v>66</v>
      </c>
      <c r="C21" s="112">
        <f>SUM(C19:C20)</f>
        <v>852</v>
      </c>
      <c r="D21" s="112">
        <f t="shared" ref="D21:R21" si="6">SUM(D19:D20)</f>
        <v>3190</v>
      </c>
      <c r="E21" s="112">
        <f t="shared" si="6"/>
        <v>601</v>
      </c>
      <c r="F21" s="112">
        <f t="shared" si="6"/>
        <v>782</v>
      </c>
      <c r="G21" s="112">
        <f t="shared" si="6"/>
        <v>897</v>
      </c>
      <c r="H21" s="112">
        <f t="shared" si="6"/>
        <v>910</v>
      </c>
      <c r="I21" s="112">
        <f t="shared" si="6"/>
        <v>2874</v>
      </c>
      <c r="J21" s="112">
        <f t="shared" si="6"/>
        <v>273</v>
      </c>
      <c r="K21" s="112">
        <f t="shared" si="6"/>
        <v>635</v>
      </c>
      <c r="L21" s="112">
        <f t="shared" si="6"/>
        <v>737</v>
      </c>
      <c r="M21" s="112">
        <f t="shared" si="6"/>
        <v>1229</v>
      </c>
      <c r="N21" s="112">
        <f t="shared" si="6"/>
        <v>6585</v>
      </c>
      <c r="O21" s="112">
        <f t="shared" si="6"/>
        <v>519</v>
      </c>
      <c r="P21" s="112">
        <f t="shared" si="6"/>
        <v>631</v>
      </c>
      <c r="Q21" s="112">
        <f t="shared" si="6"/>
        <v>4906</v>
      </c>
      <c r="R21" s="112">
        <f t="shared" si="6"/>
        <v>529</v>
      </c>
      <c r="T21" s="1"/>
    </row>
    <row r="22" spans="2:22" s="2" customFormat="1">
      <c r="B22" s="16" t="s">
        <v>67</v>
      </c>
      <c r="C22" s="17">
        <v>852</v>
      </c>
      <c r="D22" s="17">
        <v>3190</v>
      </c>
      <c r="E22" s="17">
        <v>601</v>
      </c>
      <c r="F22" s="17">
        <v>782</v>
      </c>
      <c r="G22" s="17">
        <v>897</v>
      </c>
      <c r="H22" s="17">
        <v>910</v>
      </c>
      <c r="I22" s="17">
        <v>2874</v>
      </c>
      <c r="J22" s="17">
        <v>273</v>
      </c>
      <c r="K22" s="17">
        <v>635</v>
      </c>
      <c r="L22" s="18">
        <v>737</v>
      </c>
      <c r="M22" s="18">
        <v>1229</v>
      </c>
      <c r="N22" s="18">
        <f t="shared" si="0"/>
        <v>6585</v>
      </c>
      <c r="O22" s="18">
        <v>519</v>
      </c>
      <c r="P22" s="17">
        <v>631</v>
      </c>
      <c r="Q22" s="18">
        <v>4906</v>
      </c>
      <c r="R22" s="18">
        <v>529</v>
      </c>
      <c r="T22" s="1"/>
    </row>
    <row r="23" spans="2:22" s="2" customFormat="1">
      <c r="B23" s="91" t="s">
        <v>153</v>
      </c>
      <c r="C23" s="92">
        <v>0</v>
      </c>
      <c r="D23" s="92">
        <v>0</v>
      </c>
      <c r="E23" s="92">
        <v>0</v>
      </c>
      <c r="F23" s="92">
        <v>0</v>
      </c>
      <c r="G23" s="92">
        <v>0</v>
      </c>
      <c r="H23" s="92">
        <v>0</v>
      </c>
      <c r="I23" s="92">
        <v>0</v>
      </c>
      <c r="J23" s="92">
        <v>0</v>
      </c>
      <c r="K23" s="92">
        <v>0</v>
      </c>
      <c r="L23" s="93">
        <v>0</v>
      </c>
      <c r="M23" s="93">
        <v>0</v>
      </c>
      <c r="N23" s="93">
        <f t="shared" si="0"/>
        <v>0</v>
      </c>
      <c r="O23" s="93">
        <v>0</v>
      </c>
      <c r="P23" s="92">
        <v>0</v>
      </c>
      <c r="Q23" s="93">
        <v>0</v>
      </c>
      <c r="R23" s="93">
        <v>0</v>
      </c>
      <c r="S23" s="1"/>
      <c r="T23" s="1"/>
    </row>
    <row r="24" spans="2:22" s="2" customFormat="1">
      <c r="B24" s="20"/>
      <c r="C24" s="20"/>
      <c r="D24" s="20"/>
      <c r="E24" s="20"/>
      <c r="F24" s="20"/>
      <c r="G24" s="20"/>
      <c r="H24" s="20"/>
      <c r="I24" s="24"/>
      <c r="J24" s="24"/>
      <c r="K24" s="24"/>
      <c r="L24" s="25"/>
      <c r="M24" s="25"/>
      <c r="N24" s="25"/>
      <c r="O24" s="25"/>
      <c r="P24" s="24"/>
      <c r="Q24" s="25"/>
      <c r="R24" s="25"/>
      <c r="S24" s="1"/>
      <c r="T24" s="1"/>
    </row>
    <row r="25" spans="2:22" s="2" customFormat="1">
      <c r="B25" s="26" t="s">
        <v>68</v>
      </c>
      <c r="C25" s="26"/>
      <c r="D25" s="26"/>
      <c r="E25" s="26"/>
      <c r="F25" s="26"/>
      <c r="G25" s="26"/>
      <c r="H25" s="26"/>
      <c r="I25" s="26"/>
      <c r="J25" s="26"/>
      <c r="K25" s="26"/>
      <c r="L25" s="26"/>
      <c r="M25" s="26"/>
      <c r="N25" s="26"/>
      <c r="O25" s="26"/>
      <c r="P25" s="26"/>
      <c r="Q25" s="26"/>
      <c r="T25" s="1"/>
    </row>
    <row r="26" spans="2:22" s="2" customFormat="1">
      <c r="B26" s="4" t="s">
        <v>69</v>
      </c>
      <c r="C26" s="10" t="s">
        <v>244</v>
      </c>
      <c r="D26" s="10" t="s">
        <v>240</v>
      </c>
      <c r="E26" s="10" t="s">
        <v>241</v>
      </c>
      <c r="F26" s="10" t="s">
        <v>239</v>
      </c>
      <c r="G26" s="10" t="s">
        <v>182</v>
      </c>
      <c r="H26" s="10" t="s">
        <v>160</v>
      </c>
      <c r="I26" s="10" t="s">
        <v>42</v>
      </c>
      <c r="J26" s="10" t="s">
        <v>43</v>
      </c>
      <c r="K26" s="10" t="s">
        <v>44</v>
      </c>
      <c r="L26" s="10" t="s">
        <v>45</v>
      </c>
      <c r="M26" s="10" t="s">
        <v>46</v>
      </c>
      <c r="N26" s="11" t="s">
        <v>47</v>
      </c>
      <c r="O26" s="10" t="s">
        <v>48</v>
      </c>
      <c r="P26" s="10" t="s">
        <v>49</v>
      </c>
      <c r="Q26" s="10" t="s">
        <v>50</v>
      </c>
      <c r="R26" s="10" t="s">
        <v>51</v>
      </c>
      <c r="T26" s="1"/>
      <c r="V26" s="27"/>
    </row>
    <row r="27" spans="2:22" s="2" customFormat="1">
      <c r="B27" s="16" t="s">
        <v>255</v>
      </c>
      <c r="C27" s="28">
        <f t="shared" ref="C27:R27" si="7">C19/(C30/1000000)</f>
        <v>3.143078894345857</v>
      </c>
      <c r="D27" s="28">
        <f t="shared" si="7"/>
        <v>11.768100555121224</v>
      </c>
      <c r="E27" s="28">
        <f t="shared" si="7"/>
        <v>2.2171249008237792</v>
      </c>
      <c r="F27" s="28">
        <f t="shared" si="7"/>
        <v>2.8848447128855166</v>
      </c>
      <c r="G27" s="28">
        <f t="shared" si="7"/>
        <v>3.3090865824275042</v>
      </c>
      <c r="H27" s="28">
        <f t="shared" si="7"/>
        <v>3.3570443589844245</v>
      </c>
      <c r="I27" s="28">
        <f t="shared" si="7"/>
        <v>10.602357678814545</v>
      </c>
      <c r="J27" s="28">
        <f t="shared" si="7"/>
        <v>1.0071133076953274</v>
      </c>
      <c r="K27" s="28">
        <f t="shared" si="7"/>
        <v>2.3425529318188016</v>
      </c>
      <c r="L27" s="28">
        <f t="shared" si="7"/>
        <v>2.7188370248038694</v>
      </c>
      <c r="M27" s="28">
        <f t="shared" si="7"/>
        <v>4.5338544144965471</v>
      </c>
      <c r="N27" s="28">
        <f t="shared" si="7"/>
        <v>8.1749563730873458</v>
      </c>
      <c r="O27" s="28">
        <f t="shared" si="7"/>
        <v>1.9146220025416663</v>
      </c>
      <c r="P27" s="28">
        <f t="shared" si="7"/>
        <v>2.327796692878211</v>
      </c>
      <c r="Q27" s="28">
        <f t="shared" si="7"/>
        <v>1.9810250777743252</v>
      </c>
      <c r="R27" s="28">
        <f t="shared" si="7"/>
        <v>1.9515125998931435</v>
      </c>
      <c r="T27" s="1"/>
      <c r="V27" s="29"/>
    </row>
    <row r="28" spans="2:22" s="2" customFormat="1">
      <c r="B28" s="16" t="s">
        <v>13</v>
      </c>
      <c r="C28" s="28">
        <f>C20/(C30/1000000)</f>
        <v>0</v>
      </c>
      <c r="D28" s="28">
        <f t="shared" ref="D28:R28" si="8">D20/(D30/1000000)</f>
        <v>0</v>
      </c>
      <c r="E28" s="28">
        <f t="shared" si="8"/>
        <v>0</v>
      </c>
      <c r="F28" s="28">
        <f t="shared" si="8"/>
        <v>0</v>
      </c>
      <c r="G28" s="28">
        <f t="shared" si="8"/>
        <v>0</v>
      </c>
      <c r="H28" s="28">
        <f t="shared" si="8"/>
        <v>0</v>
      </c>
      <c r="I28" s="28">
        <f t="shared" si="8"/>
        <v>0</v>
      </c>
      <c r="J28" s="28">
        <f t="shared" si="8"/>
        <v>0</v>
      </c>
      <c r="K28" s="28">
        <f t="shared" si="8"/>
        <v>0</v>
      </c>
      <c r="L28" s="28">
        <f t="shared" si="8"/>
        <v>0</v>
      </c>
      <c r="M28" s="28">
        <f t="shared" si="8"/>
        <v>0</v>
      </c>
      <c r="N28" s="28">
        <f t="shared" si="8"/>
        <v>16.117501982860386</v>
      </c>
      <c r="O28" s="28">
        <f t="shared" si="8"/>
        <v>0</v>
      </c>
      <c r="P28" s="28">
        <f t="shared" si="8"/>
        <v>0</v>
      </c>
      <c r="Q28" s="28">
        <f t="shared" si="8"/>
        <v>16.117501982860386</v>
      </c>
      <c r="R28" s="28">
        <f t="shared" si="8"/>
        <v>0</v>
      </c>
      <c r="T28" s="1"/>
      <c r="V28" s="29"/>
    </row>
    <row r="29" spans="2:22" s="2" customFormat="1">
      <c r="B29" s="30" t="s">
        <v>70</v>
      </c>
      <c r="C29" s="31">
        <f t="shared" ref="C29:R29" si="9">C19/(C30/1000000)</f>
        <v>3.143078894345857</v>
      </c>
      <c r="D29" s="31">
        <f t="shared" si="9"/>
        <v>11.768100555121224</v>
      </c>
      <c r="E29" s="31">
        <f t="shared" si="9"/>
        <v>2.2171249008237792</v>
      </c>
      <c r="F29" s="31">
        <f t="shared" si="9"/>
        <v>2.8848447128855166</v>
      </c>
      <c r="G29" s="31">
        <f t="shared" si="9"/>
        <v>3.3090865824275042</v>
      </c>
      <c r="H29" s="31">
        <f t="shared" si="9"/>
        <v>3.3570443589844245</v>
      </c>
      <c r="I29" s="31">
        <f t="shared" si="9"/>
        <v>10.602357678814545</v>
      </c>
      <c r="J29" s="31">
        <f t="shared" si="9"/>
        <v>1.0071133076953274</v>
      </c>
      <c r="K29" s="31">
        <f t="shared" si="9"/>
        <v>2.3425529318188016</v>
      </c>
      <c r="L29" s="31">
        <f t="shared" si="9"/>
        <v>2.7188370248038694</v>
      </c>
      <c r="M29" s="31">
        <f t="shared" si="9"/>
        <v>4.5338544144965471</v>
      </c>
      <c r="N29" s="31">
        <f t="shared" si="9"/>
        <v>8.1749563730873458</v>
      </c>
      <c r="O29" s="31">
        <f t="shared" si="9"/>
        <v>1.9146220025416663</v>
      </c>
      <c r="P29" s="31">
        <f t="shared" si="9"/>
        <v>2.327796692878211</v>
      </c>
      <c r="Q29" s="31">
        <f t="shared" si="9"/>
        <v>1.9810250777743252</v>
      </c>
      <c r="R29" s="31">
        <f t="shared" si="9"/>
        <v>1.9515125998931435</v>
      </c>
      <c r="T29" s="1"/>
    </row>
    <row r="30" spans="2:22" s="2" customFormat="1">
      <c r="B30" s="32" t="s">
        <v>71</v>
      </c>
      <c r="C30" s="33">
        <v>271071783</v>
      </c>
      <c r="D30" s="33">
        <v>271071783</v>
      </c>
      <c r="E30" s="33">
        <v>271071783</v>
      </c>
      <c r="F30" s="33">
        <v>271071783</v>
      </c>
      <c r="G30" s="33">
        <v>271071783</v>
      </c>
      <c r="H30" s="33">
        <v>271071783</v>
      </c>
      <c r="I30" s="33">
        <v>271071783</v>
      </c>
      <c r="J30" s="33">
        <v>271071783</v>
      </c>
      <c r="K30" s="33">
        <v>271071783</v>
      </c>
      <c r="L30" s="33">
        <v>271071783</v>
      </c>
      <c r="M30" s="33">
        <v>271071783</v>
      </c>
      <c r="N30" s="33">
        <v>271071783</v>
      </c>
      <c r="O30" s="33">
        <v>271071783</v>
      </c>
      <c r="P30" s="33">
        <v>271071783</v>
      </c>
      <c r="Q30" s="33">
        <v>271071783</v>
      </c>
      <c r="R30" s="33">
        <v>271071783</v>
      </c>
      <c r="T30" s="1"/>
    </row>
    <row r="31" spans="2:22" s="2" customFormat="1">
      <c r="B31" s="32"/>
      <c r="C31" s="32"/>
      <c r="D31" s="33"/>
      <c r="E31" s="33"/>
      <c r="F31" s="33"/>
      <c r="G31" s="33"/>
      <c r="H31" s="33"/>
      <c r="I31" s="33"/>
      <c r="J31" s="33"/>
      <c r="K31" s="33"/>
      <c r="L31" s="33"/>
      <c r="M31" s="33"/>
      <c r="N31" s="33"/>
      <c r="O31" s="33"/>
      <c r="P31" s="33"/>
      <c r="Q31" s="33"/>
      <c r="R31" s="33"/>
      <c r="T31" s="1"/>
    </row>
    <row r="32" spans="2:22" s="2" customFormat="1">
      <c r="B32" s="32"/>
      <c r="C32" s="32"/>
      <c r="D32" s="32"/>
      <c r="E32" s="32"/>
      <c r="F32" s="32"/>
      <c r="G32" s="32"/>
      <c r="H32" s="32"/>
      <c r="I32" s="33"/>
      <c r="J32" s="33"/>
      <c r="K32" s="34"/>
      <c r="L32" s="34"/>
      <c r="M32" s="34"/>
      <c r="N32" s="34"/>
      <c r="O32" s="34"/>
      <c r="P32" s="34"/>
      <c r="Q32" s="34"/>
      <c r="R32" s="34"/>
      <c r="T32" s="1"/>
    </row>
    <row r="33" spans="2:20" s="2" customFormat="1">
      <c r="B33" s="4" t="s">
        <v>168</v>
      </c>
      <c r="C33" s="10" t="s">
        <v>244</v>
      </c>
      <c r="D33" s="10" t="s">
        <v>240</v>
      </c>
      <c r="E33" s="10" t="s">
        <v>241</v>
      </c>
      <c r="F33" s="10" t="s">
        <v>239</v>
      </c>
      <c r="G33" s="10" t="s">
        <v>182</v>
      </c>
      <c r="H33" s="10" t="s">
        <v>160</v>
      </c>
      <c r="I33" s="10" t="s">
        <v>42</v>
      </c>
      <c r="J33" s="10" t="s">
        <v>43</v>
      </c>
      <c r="K33" s="10" t="s">
        <v>44</v>
      </c>
      <c r="L33" s="10" t="s">
        <v>45</v>
      </c>
      <c r="M33" s="10" t="s">
        <v>46</v>
      </c>
      <c r="N33" s="11" t="s">
        <v>47</v>
      </c>
      <c r="O33" s="10" t="s">
        <v>48</v>
      </c>
      <c r="P33" s="10" t="s">
        <v>49</v>
      </c>
      <c r="Q33" s="10" t="s">
        <v>50</v>
      </c>
      <c r="R33" s="10" t="s">
        <v>51</v>
      </c>
      <c r="T33" s="1"/>
    </row>
    <row r="34" spans="2:20" s="2" customFormat="1">
      <c r="B34" s="98" t="s">
        <v>66</v>
      </c>
      <c r="C34" s="33">
        <f>C21</f>
        <v>852</v>
      </c>
      <c r="D34" s="33">
        <f t="shared" ref="D34:R34" si="10">D21</f>
        <v>3190</v>
      </c>
      <c r="E34" s="33">
        <f t="shared" si="10"/>
        <v>601</v>
      </c>
      <c r="F34" s="33">
        <f t="shared" si="10"/>
        <v>782</v>
      </c>
      <c r="G34" s="33">
        <f t="shared" si="10"/>
        <v>897</v>
      </c>
      <c r="H34" s="33">
        <f t="shared" si="10"/>
        <v>910</v>
      </c>
      <c r="I34" s="33">
        <f t="shared" si="10"/>
        <v>2874</v>
      </c>
      <c r="J34" s="33">
        <f t="shared" si="10"/>
        <v>273</v>
      </c>
      <c r="K34" s="33">
        <f t="shared" si="10"/>
        <v>635</v>
      </c>
      <c r="L34" s="33">
        <f t="shared" si="10"/>
        <v>737</v>
      </c>
      <c r="M34" s="33">
        <f t="shared" si="10"/>
        <v>1229</v>
      </c>
      <c r="N34" s="33">
        <f t="shared" si="10"/>
        <v>6585</v>
      </c>
      <c r="O34" s="33">
        <f t="shared" si="10"/>
        <v>519</v>
      </c>
      <c r="P34" s="33">
        <f t="shared" si="10"/>
        <v>631</v>
      </c>
      <c r="Q34" s="33">
        <f t="shared" si="10"/>
        <v>4906</v>
      </c>
      <c r="R34" s="33">
        <f t="shared" si="10"/>
        <v>529</v>
      </c>
      <c r="T34" s="1"/>
    </row>
    <row r="35" spans="2:20" s="2" customFormat="1">
      <c r="B35" s="69" t="s">
        <v>167</v>
      </c>
      <c r="C35" s="69"/>
      <c r="D35" s="69"/>
      <c r="E35" s="69"/>
      <c r="F35" s="33"/>
      <c r="G35" s="33"/>
      <c r="H35" s="33"/>
      <c r="I35" s="33"/>
      <c r="J35" s="33"/>
      <c r="K35" s="34"/>
      <c r="L35" s="34"/>
      <c r="M35" s="34"/>
      <c r="N35" s="34"/>
      <c r="O35" s="34"/>
      <c r="P35" s="34"/>
      <c r="Q35" s="34"/>
      <c r="R35" s="34"/>
      <c r="T35" s="1"/>
    </row>
    <row r="36" spans="2:20" s="2" customFormat="1">
      <c r="B36" s="69" t="s">
        <v>169</v>
      </c>
      <c r="C36" s="69"/>
      <c r="D36" s="69"/>
      <c r="E36" s="69"/>
      <c r="F36" s="33"/>
      <c r="G36" s="33"/>
      <c r="H36" s="33"/>
      <c r="I36" s="33"/>
      <c r="J36" s="33"/>
      <c r="K36" s="34"/>
      <c r="L36" s="34"/>
      <c r="M36" s="34"/>
      <c r="N36" s="34"/>
      <c r="O36" s="34"/>
      <c r="P36" s="34"/>
      <c r="Q36" s="34"/>
      <c r="R36" s="34"/>
      <c r="T36" s="1"/>
    </row>
    <row r="37" spans="2:20" s="2" customFormat="1">
      <c r="B37" s="32" t="s">
        <v>170</v>
      </c>
      <c r="C37" s="24">
        <v>0</v>
      </c>
      <c r="D37" s="33">
        <v>49</v>
      </c>
      <c r="E37" s="33">
        <v>21</v>
      </c>
      <c r="F37" s="24">
        <v>0</v>
      </c>
      <c r="G37" s="33">
        <v>28</v>
      </c>
      <c r="H37" s="24">
        <v>0</v>
      </c>
      <c r="I37" s="33">
        <v>38</v>
      </c>
      <c r="J37" s="33">
        <v>19</v>
      </c>
      <c r="K37" s="24">
        <v>0</v>
      </c>
      <c r="L37" s="33">
        <v>15</v>
      </c>
      <c r="M37" s="24">
        <v>0</v>
      </c>
      <c r="N37" s="33">
        <v>-61</v>
      </c>
      <c r="O37" s="33">
        <v>33</v>
      </c>
      <c r="P37" s="24">
        <v>0</v>
      </c>
      <c r="Q37" s="33">
        <v>-66</v>
      </c>
      <c r="R37" s="24">
        <v>0</v>
      </c>
      <c r="T37" s="1"/>
    </row>
    <row r="38" spans="2:20" s="2" customFormat="1">
      <c r="B38" s="32" t="s">
        <v>171</v>
      </c>
      <c r="C38" s="24">
        <v>0</v>
      </c>
      <c r="D38" s="33">
        <v>-9</v>
      </c>
      <c r="E38" s="33">
        <v>-3</v>
      </c>
      <c r="F38" s="92">
        <v>0</v>
      </c>
      <c r="G38" s="33">
        <v>-6</v>
      </c>
      <c r="H38" s="92">
        <v>0</v>
      </c>
      <c r="I38" s="33">
        <v>-15</v>
      </c>
      <c r="J38" s="33">
        <v>-11</v>
      </c>
      <c r="K38" s="92">
        <v>0</v>
      </c>
      <c r="L38" s="33">
        <v>0</v>
      </c>
      <c r="M38" s="92">
        <v>0</v>
      </c>
      <c r="N38" s="33">
        <v>15</v>
      </c>
      <c r="O38" s="33">
        <v>-13</v>
      </c>
      <c r="P38" s="92">
        <v>0</v>
      </c>
      <c r="Q38" s="92">
        <v>0</v>
      </c>
      <c r="R38" s="92">
        <v>0</v>
      </c>
      <c r="T38" s="1"/>
    </row>
    <row r="39" spans="2:20" s="2" customFormat="1">
      <c r="B39" s="21" t="s">
        <v>172</v>
      </c>
      <c r="C39" s="111">
        <f>SUM(C37:C38)</f>
        <v>0</v>
      </c>
      <c r="D39" s="21">
        <f t="shared" ref="D39:R39" si="11">SUM(D37:D38)</f>
        <v>40</v>
      </c>
      <c r="E39" s="21">
        <f t="shared" si="11"/>
        <v>18</v>
      </c>
      <c r="F39" s="105">
        <f t="shared" si="11"/>
        <v>0</v>
      </c>
      <c r="G39" s="21">
        <f t="shared" si="11"/>
        <v>22</v>
      </c>
      <c r="H39" s="105">
        <f t="shared" si="11"/>
        <v>0</v>
      </c>
      <c r="I39" s="21">
        <f t="shared" si="11"/>
        <v>23</v>
      </c>
      <c r="J39" s="21">
        <f t="shared" si="11"/>
        <v>8</v>
      </c>
      <c r="K39" s="105">
        <f t="shared" si="11"/>
        <v>0</v>
      </c>
      <c r="L39" s="21">
        <f t="shared" si="11"/>
        <v>15</v>
      </c>
      <c r="M39" s="105">
        <f t="shared" si="11"/>
        <v>0</v>
      </c>
      <c r="N39" s="21">
        <f t="shared" si="11"/>
        <v>-46</v>
      </c>
      <c r="O39" s="21">
        <f t="shared" si="11"/>
        <v>20</v>
      </c>
      <c r="P39" s="105">
        <f t="shared" si="11"/>
        <v>0</v>
      </c>
      <c r="Q39" s="21">
        <f t="shared" si="11"/>
        <v>-66</v>
      </c>
      <c r="R39" s="105">
        <f t="shared" si="11"/>
        <v>0</v>
      </c>
      <c r="T39" s="1"/>
    </row>
    <row r="40" spans="2:20" s="2" customFormat="1">
      <c r="B40" s="69" t="s">
        <v>173</v>
      </c>
      <c r="C40" s="69"/>
      <c r="D40" s="32"/>
      <c r="E40" s="32"/>
      <c r="F40" s="32"/>
      <c r="G40" s="32"/>
      <c r="H40" s="32"/>
      <c r="I40" s="33"/>
      <c r="J40" s="33"/>
      <c r="K40" s="34"/>
      <c r="L40" s="34"/>
      <c r="M40" s="34"/>
      <c r="N40" s="34"/>
      <c r="O40" s="34"/>
      <c r="P40" s="34"/>
      <c r="Q40" s="34"/>
      <c r="R40" s="34"/>
      <c r="T40" s="1"/>
    </row>
    <row r="41" spans="2:20" s="2" customFormat="1">
      <c r="B41" s="32" t="s">
        <v>174</v>
      </c>
      <c r="C41" s="33">
        <v>-59</v>
      </c>
      <c r="D41" s="33">
        <v>15</v>
      </c>
      <c r="E41" s="33">
        <v>-61</v>
      </c>
      <c r="F41" s="33">
        <v>59</v>
      </c>
      <c r="G41" s="33">
        <v>-27</v>
      </c>
      <c r="H41" s="33">
        <v>44</v>
      </c>
      <c r="I41" s="33">
        <v>75</v>
      </c>
      <c r="J41" s="33">
        <v>17</v>
      </c>
      <c r="K41" s="33">
        <v>8</v>
      </c>
      <c r="L41" s="33">
        <v>27</v>
      </c>
      <c r="M41" s="33">
        <v>23</v>
      </c>
      <c r="N41" s="33">
        <v>165</v>
      </c>
      <c r="O41" s="33">
        <v>89</v>
      </c>
      <c r="P41" s="33">
        <v>11</v>
      </c>
      <c r="Q41" s="33">
        <v>30</v>
      </c>
      <c r="R41" s="33">
        <v>35</v>
      </c>
      <c r="T41" s="1"/>
    </row>
    <row r="42" spans="2:20" s="2" customFormat="1">
      <c r="B42" s="32" t="s">
        <v>175</v>
      </c>
      <c r="C42" s="33">
        <v>-295</v>
      </c>
      <c r="D42" s="33">
        <v>-620</v>
      </c>
      <c r="E42" s="33">
        <v>-6</v>
      </c>
      <c r="F42" s="33">
        <v>187</v>
      </c>
      <c r="G42" s="33">
        <v>-240</v>
      </c>
      <c r="H42" s="33">
        <v>-561</v>
      </c>
      <c r="I42" s="33">
        <v>-15</v>
      </c>
      <c r="J42" s="33">
        <v>-302</v>
      </c>
      <c r="K42" s="33">
        <v>225</v>
      </c>
      <c r="L42" s="33">
        <v>23</v>
      </c>
      <c r="M42" s="33">
        <v>39</v>
      </c>
      <c r="N42" s="33">
        <v>-502</v>
      </c>
      <c r="O42" s="33">
        <v>6</v>
      </c>
      <c r="P42" s="33">
        <v>-241</v>
      </c>
      <c r="Q42" s="33">
        <v>-272</v>
      </c>
      <c r="R42" s="33">
        <v>5</v>
      </c>
      <c r="T42" s="1"/>
    </row>
    <row r="43" spans="2:20" s="2" customFormat="1" ht="15.75">
      <c r="B43" s="32" t="s">
        <v>176</v>
      </c>
      <c r="C43" s="33">
        <v>1085</v>
      </c>
      <c r="D43" s="33">
        <v>1393</v>
      </c>
      <c r="E43" s="33">
        <v>21</v>
      </c>
      <c r="F43" s="33">
        <v>-750</v>
      </c>
      <c r="G43" s="33">
        <v>532</v>
      </c>
      <c r="H43" s="33">
        <v>1590</v>
      </c>
      <c r="I43" s="33">
        <v>282</v>
      </c>
      <c r="J43" s="33">
        <v>1053</v>
      </c>
      <c r="K43" s="33">
        <v>-654</v>
      </c>
      <c r="L43" s="33">
        <v>-15</v>
      </c>
      <c r="M43" s="33">
        <v>-102</v>
      </c>
      <c r="N43" s="33">
        <v>1552</v>
      </c>
      <c r="O43" s="33">
        <v>81</v>
      </c>
      <c r="P43" s="33">
        <v>730</v>
      </c>
      <c r="Q43" s="33">
        <v>836</v>
      </c>
      <c r="R43" s="33">
        <v>-95</v>
      </c>
      <c r="T43" s="1"/>
    </row>
    <row r="44" spans="2:20" s="2" customFormat="1" ht="15.75">
      <c r="B44" s="32" t="s">
        <v>177</v>
      </c>
      <c r="C44" s="33">
        <v>69</v>
      </c>
      <c r="D44" s="33">
        <v>120</v>
      </c>
      <c r="E44" s="33">
        <v>18</v>
      </c>
      <c r="F44" s="33">
        <v>-55</v>
      </c>
      <c r="G44" s="33">
        <v>46</v>
      </c>
      <c r="H44" s="33">
        <v>111</v>
      </c>
      <c r="I44" s="33">
        <v>-5</v>
      </c>
      <c r="J44" s="33">
        <v>64</v>
      </c>
      <c r="K44" s="33">
        <v>-50</v>
      </c>
      <c r="L44" s="33">
        <v>-5</v>
      </c>
      <c r="M44" s="33">
        <v>-14</v>
      </c>
      <c r="N44" s="33">
        <v>99</v>
      </c>
      <c r="O44" s="33">
        <v>-21</v>
      </c>
      <c r="P44" s="33">
        <v>44</v>
      </c>
      <c r="Q44" s="33">
        <v>72</v>
      </c>
      <c r="R44" s="33">
        <v>4</v>
      </c>
      <c r="T44" s="1"/>
    </row>
    <row r="45" spans="2:20" s="2" customFormat="1">
      <c r="B45" s="32" t="s">
        <v>178</v>
      </c>
      <c r="C45" s="92">
        <v>0</v>
      </c>
      <c r="D45" s="92">
        <v>0</v>
      </c>
      <c r="E45" s="92">
        <v>0</v>
      </c>
      <c r="F45" s="92">
        <v>0</v>
      </c>
      <c r="G45" s="92">
        <v>0</v>
      </c>
      <c r="H45" s="92">
        <v>0</v>
      </c>
      <c r="I45" s="33">
        <v>-3</v>
      </c>
      <c r="J45" s="92">
        <v>0</v>
      </c>
      <c r="K45" s="92">
        <v>0</v>
      </c>
      <c r="L45" s="92">
        <v>0</v>
      </c>
      <c r="M45" s="33">
        <v>-3</v>
      </c>
      <c r="N45" s="33">
        <v>-254</v>
      </c>
      <c r="O45" s="92">
        <v>0</v>
      </c>
      <c r="P45" s="92">
        <v>0</v>
      </c>
      <c r="Q45" s="33">
        <v>-283</v>
      </c>
      <c r="R45" s="33">
        <v>29</v>
      </c>
      <c r="T45" s="1"/>
    </row>
    <row r="46" spans="2:20" s="2" customFormat="1">
      <c r="B46" s="21" t="s">
        <v>172</v>
      </c>
      <c r="C46" s="22">
        <f t="shared" ref="C46:E46" si="12">SUM(C41:C45)</f>
        <v>800</v>
      </c>
      <c r="D46" s="22">
        <f t="shared" si="12"/>
        <v>908</v>
      </c>
      <c r="E46" s="22">
        <f t="shared" si="12"/>
        <v>-28</v>
      </c>
      <c r="F46" s="22">
        <f>SUM(F41:F45)</f>
        <v>-559</v>
      </c>
      <c r="G46" s="22">
        <f>SUM(G41:G45)</f>
        <v>311</v>
      </c>
      <c r="H46" s="22">
        <f>SUM(H41:H45)</f>
        <v>1184</v>
      </c>
      <c r="I46" s="22">
        <f>SUM(I41:I45)</f>
        <v>334</v>
      </c>
      <c r="J46" s="22">
        <f t="shared" ref="J46:R46" si="13">SUM(J41:J45)</f>
        <v>832</v>
      </c>
      <c r="K46" s="22">
        <f t="shared" si="13"/>
        <v>-471</v>
      </c>
      <c r="L46" s="22">
        <f t="shared" si="13"/>
        <v>30</v>
      </c>
      <c r="M46" s="22">
        <f t="shared" si="13"/>
        <v>-57</v>
      </c>
      <c r="N46" s="22">
        <f t="shared" si="13"/>
        <v>1060</v>
      </c>
      <c r="O46" s="22">
        <f t="shared" si="13"/>
        <v>155</v>
      </c>
      <c r="P46" s="22">
        <f t="shared" si="13"/>
        <v>544</v>
      </c>
      <c r="Q46" s="22">
        <f t="shared" si="13"/>
        <v>383</v>
      </c>
      <c r="R46" s="22">
        <f t="shared" si="13"/>
        <v>-22</v>
      </c>
      <c r="T46" s="1"/>
    </row>
    <row r="47" spans="2:20" s="2" customFormat="1">
      <c r="B47" s="21" t="s">
        <v>179</v>
      </c>
      <c r="C47" s="22">
        <f t="shared" ref="C47:E47" si="14">C39+C46</f>
        <v>800</v>
      </c>
      <c r="D47" s="22">
        <f t="shared" si="14"/>
        <v>948</v>
      </c>
      <c r="E47" s="22">
        <f t="shared" si="14"/>
        <v>-10</v>
      </c>
      <c r="F47" s="22">
        <f t="shared" ref="F47:H47" si="15">F39+F46</f>
        <v>-559</v>
      </c>
      <c r="G47" s="22">
        <f t="shared" si="15"/>
        <v>333</v>
      </c>
      <c r="H47" s="22">
        <f t="shared" si="15"/>
        <v>1184</v>
      </c>
      <c r="I47" s="22">
        <f t="shared" ref="I47:R47" si="16">I39+I46</f>
        <v>357</v>
      </c>
      <c r="J47" s="22">
        <f t="shared" si="16"/>
        <v>840</v>
      </c>
      <c r="K47" s="22">
        <f t="shared" si="16"/>
        <v>-471</v>
      </c>
      <c r="L47" s="22">
        <f t="shared" si="16"/>
        <v>45</v>
      </c>
      <c r="M47" s="22">
        <f t="shared" si="16"/>
        <v>-57</v>
      </c>
      <c r="N47" s="22">
        <f t="shared" si="16"/>
        <v>1014</v>
      </c>
      <c r="O47" s="22">
        <f t="shared" si="16"/>
        <v>175</v>
      </c>
      <c r="P47" s="22">
        <f t="shared" si="16"/>
        <v>544</v>
      </c>
      <c r="Q47" s="22">
        <f t="shared" si="16"/>
        <v>317</v>
      </c>
      <c r="R47" s="22">
        <f t="shared" si="16"/>
        <v>-22</v>
      </c>
      <c r="T47" s="1"/>
    </row>
    <row r="48" spans="2:20" s="2" customFormat="1">
      <c r="B48" s="21" t="s">
        <v>180</v>
      </c>
      <c r="C48" s="22">
        <f t="shared" ref="C48:E48" si="17">C47+C34</f>
        <v>1652</v>
      </c>
      <c r="D48" s="22">
        <f t="shared" si="17"/>
        <v>4138</v>
      </c>
      <c r="E48" s="22">
        <f t="shared" si="17"/>
        <v>591</v>
      </c>
      <c r="F48" s="22">
        <f t="shared" ref="F48:R48" si="18">F47+F34</f>
        <v>223</v>
      </c>
      <c r="G48" s="22">
        <f t="shared" si="18"/>
        <v>1230</v>
      </c>
      <c r="H48" s="22">
        <f t="shared" si="18"/>
        <v>2094</v>
      </c>
      <c r="I48" s="22">
        <f t="shared" si="18"/>
        <v>3231</v>
      </c>
      <c r="J48" s="22">
        <f t="shared" si="18"/>
        <v>1113</v>
      </c>
      <c r="K48" s="22">
        <f t="shared" si="18"/>
        <v>164</v>
      </c>
      <c r="L48" s="22">
        <f t="shared" si="18"/>
        <v>782</v>
      </c>
      <c r="M48" s="22">
        <f t="shared" si="18"/>
        <v>1172</v>
      </c>
      <c r="N48" s="22">
        <f t="shared" si="18"/>
        <v>7599</v>
      </c>
      <c r="O48" s="22">
        <f t="shared" si="18"/>
        <v>694</v>
      </c>
      <c r="P48" s="22">
        <f t="shared" si="18"/>
        <v>1175</v>
      </c>
      <c r="Q48" s="22">
        <f t="shared" si="18"/>
        <v>5223</v>
      </c>
      <c r="R48" s="22">
        <f t="shared" si="18"/>
        <v>507</v>
      </c>
      <c r="T48" s="1"/>
    </row>
    <row r="49" spans="2:20" s="2" customFormat="1">
      <c r="B49" s="32"/>
      <c r="C49" s="32"/>
      <c r="D49" s="32"/>
      <c r="E49" s="32"/>
      <c r="F49" s="32"/>
      <c r="G49" s="32"/>
      <c r="H49" s="32"/>
      <c r="I49" s="33"/>
      <c r="J49" s="33"/>
      <c r="K49" s="34"/>
      <c r="L49" s="34"/>
      <c r="M49" s="34"/>
      <c r="N49" s="34"/>
      <c r="O49" s="34"/>
      <c r="P49" s="34"/>
      <c r="Q49" s="34"/>
      <c r="R49" s="34"/>
      <c r="T49" s="1"/>
    </row>
    <row r="50" spans="2:20" s="2" customFormat="1">
      <c r="B50" s="32"/>
      <c r="C50" s="32"/>
      <c r="D50" s="32"/>
      <c r="E50" s="32"/>
      <c r="F50" s="32"/>
      <c r="G50" s="32"/>
      <c r="H50" s="32"/>
      <c r="I50" s="33"/>
      <c r="J50" s="33"/>
      <c r="K50" s="35"/>
      <c r="L50" s="35"/>
      <c r="M50" s="35"/>
      <c r="N50" s="35"/>
      <c r="O50" s="35"/>
      <c r="P50" s="35"/>
      <c r="Q50" s="35"/>
      <c r="R50" s="35"/>
      <c r="T50" s="1"/>
    </row>
    <row r="51" spans="2:20" s="2" customFormat="1">
      <c r="B51" s="36" t="s">
        <v>72</v>
      </c>
      <c r="C51" s="10" t="s">
        <v>244</v>
      </c>
      <c r="D51" s="10" t="s">
        <v>240</v>
      </c>
      <c r="E51" s="10" t="s">
        <v>241</v>
      </c>
      <c r="F51" s="10" t="s">
        <v>239</v>
      </c>
      <c r="G51" s="10" t="s">
        <v>182</v>
      </c>
      <c r="H51" s="10" t="s">
        <v>160</v>
      </c>
      <c r="I51" s="10" t="s">
        <v>42</v>
      </c>
      <c r="J51" s="10" t="s">
        <v>43</v>
      </c>
      <c r="K51" s="10" t="s">
        <v>44</v>
      </c>
      <c r="L51" s="10" t="s">
        <v>45</v>
      </c>
      <c r="M51" s="10" t="s">
        <v>46</v>
      </c>
      <c r="N51" s="11" t="s">
        <v>47</v>
      </c>
      <c r="O51" s="10" t="s">
        <v>48</v>
      </c>
      <c r="P51" s="10" t="s">
        <v>49</v>
      </c>
      <c r="Q51" s="10" t="s">
        <v>50</v>
      </c>
      <c r="R51" s="10" t="s">
        <v>51</v>
      </c>
      <c r="T51" s="1"/>
    </row>
    <row r="52" spans="2:20" s="2" customFormat="1">
      <c r="B52" s="110" t="s">
        <v>248</v>
      </c>
      <c r="C52" s="14"/>
      <c r="D52" s="14"/>
      <c r="E52" s="14"/>
      <c r="F52" s="14"/>
      <c r="G52" s="14"/>
      <c r="H52" s="14"/>
      <c r="I52" s="14"/>
      <c r="J52" s="14"/>
      <c r="K52" s="14"/>
      <c r="L52" s="14"/>
      <c r="M52" s="14"/>
      <c r="N52" s="109"/>
      <c r="O52" s="14"/>
      <c r="P52" s="14"/>
      <c r="Q52" s="14"/>
      <c r="R52" s="14"/>
      <c r="T52" s="1"/>
    </row>
    <row r="53" spans="2:20" s="2" customFormat="1">
      <c r="B53" s="32" t="s">
        <v>21</v>
      </c>
      <c r="C53" s="37">
        <f>C60-C59-C57-C55-C54</f>
        <v>1755</v>
      </c>
      <c r="D53" s="38">
        <f>SUM(E53:H53)</f>
        <v>5977</v>
      </c>
      <c r="E53" s="37">
        <f>E60-E59-E57-E55-E54</f>
        <v>1272</v>
      </c>
      <c r="F53" s="37">
        <f t="shared" ref="F53:R53" si="19">F60-F59-F57-F55-F54</f>
        <v>1467</v>
      </c>
      <c r="G53" s="37">
        <f t="shared" si="19"/>
        <v>1624</v>
      </c>
      <c r="H53" s="37">
        <f t="shared" si="19"/>
        <v>1614</v>
      </c>
      <c r="I53" s="37">
        <f t="shared" si="19"/>
        <v>5382</v>
      </c>
      <c r="J53" s="37">
        <f t="shared" si="19"/>
        <v>1248</v>
      </c>
      <c r="K53" s="37">
        <f t="shared" si="19"/>
        <v>1240</v>
      </c>
      <c r="L53" s="37">
        <f t="shared" si="19"/>
        <v>1416</v>
      </c>
      <c r="M53" s="37">
        <f t="shared" si="19"/>
        <v>1478</v>
      </c>
      <c r="N53" s="37">
        <f t="shared" si="19"/>
        <v>4565</v>
      </c>
      <c r="O53" s="37">
        <f t="shared" si="19"/>
        <v>1166</v>
      </c>
      <c r="P53" s="37">
        <f t="shared" si="19"/>
        <v>1227</v>
      </c>
      <c r="Q53" s="37">
        <f t="shared" si="19"/>
        <v>1127</v>
      </c>
      <c r="R53" s="37">
        <f t="shared" si="19"/>
        <v>1045</v>
      </c>
      <c r="T53" s="1"/>
    </row>
    <row r="54" spans="2:20" s="2" customFormat="1">
      <c r="B54" s="32" t="s">
        <v>73</v>
      </c>
      <c r="C54" s="37">
        <v>-277</v>
      </c>
      <c r="D54" s="37">
        <v>-974</v>
      </c>
      <c r="E54" s="37">
        <v>-217</v>
      </c>
      <c r="F54" s="37">
        <v>-257</v>
      </c>
      <c r="G54" s="37">
        <v>-251</v>
      </c>
      <c r="H54" s="37">
        <v>-249</v>
      </c>
      <c r="I54" s="38">
        <f>SUM(J54:M54)</f>
        <v>-997</v>
      </c>
      <c r="J54" s="37">
        <v>-246</v>
      </c>
      <c r="K54" s="37">
        <v>-247</v>
      </c>
      <c r="L54" s="38">
        <v>-253</v>
      </c>
      <c r="M54" s="38">
        <v>-251</v>
      </c>
      <c r="N54" s="38">
        <f>SUM(O54:R54)</f>
        <v>-865</v>
      </c>
      <c r="O54" s="38">
        <v>-250</v>
      </c>
      <c r="P54" s="38">
        <v>-247</v>
      </c>
      <c r="Q54" s="38">
        <v>-192</v>
      </c>
      <c r="R54" s="38">
        <v>-176</v>
      </c>
      <c r="T54" s="1"/>
    </row>
    <row r="55" spans="2:20" s="2" customFormat="1">
      <c r="B55" s="32" t="s">
        <v>252</v>
      </c>
      <c r="C55" s="37">
        <v>-96</v>
      </c>
      <c r="D55" s="24">
        <v>0</v>
      </c>
      <c r="E55" s="24">
        <v>0</v>
      </c>
      <c r="F55" s="24">
        <v>0</v>
      </c>
      <c r="G55" s="24">
        <v>0</v>
      </c>
      <c r="H55" s="24">
        <v>0</v>
      </c>
      <c r="I55" s="24">
        <v>0</v>
      </c>
      <c r="J55" s="24">
        <v>0</v>
      </c>
      <c r="K55" s="24">
        <v>0</v>
      </c>
      <c r="L55" s="24">
        <v>0</v>
      </c>
      <c r="M55" s="24">
        <v>0</v>
      </c>
      <c r="N55" s="24">
        <v>0</v>
      </c>
      <c r="O55" s="24">
        <v>0</v>
      </c>
      <c r="P55" s="24">
        <v>0</v>
      </c>
      <c r="Q55" s="24">
        <v>0</v>
      </c>
      <c r="R55" s="24">
        <v>0</v>
      </c>
      <c r="T55" s="1"/>
    </row>
    <row r="56" spans="2:20" s="2" customFormat="1">
      <c r="B56" s="32" t="s">
        <v>249</v>
      </c>
      <c r="C56" s="37">
        <f>SUM(C53:C55)</f>
        <v>1382</v>
      </c>
      <c r="D56" s="37">
        <f t="shared" ref="D56:R56" si="20">SUM(D53:D55)</f>
        <v>5003</v>
      </c>
      <c r="E56" s="37">
        <f>SUM(E53:E55)</f>
        <v>1055</v>
      </c>
      <c r="F56" s="37">
        <f t="shared" si="20"/>
        <v>1210</v>
      </c>
      <c r="G56" s="37">
        <f t="shared" si="20"/>
        <v>1373</v>
      </c>
      <c r="H56" s="37">
        <f t="shared" si="20"/>
        <v>1365</v>
      </c>
      <c r="I56" s="37">
        <f t="shared" si="20"/>
        <v>4385</v>
      </c>
      <c r="J56" s="37">
        <f t="shared" si="20"/>
        <v>1002</v>
      </c>
      <c r="K56" s="37">
        <f t="shared" si="20"/>
        <v>993</v>
      </c>
      <c r="L56" s="37">
        <f t="shared" si="20"/>
        <v>1163</v>
      </c>
      <c r="M56" s="37">
        <f t="shared" si="20"/>
        <v>1227</v>
      </c>
      <c r="N56" s="37">
        <f t="shared" si="20"/>
        <v>3700</v>
      </c>
      <c r="O56" s="37">
        <f t="shared" si="20"/>
        <v>916</v>
      </c>
      <c r="P56" s="37">
        <f t="shared" si="20"/>
        <v>980</v>
      </c>
      <c r="Q56" s="37">
        <f t="shared" si="20"/>
        <v>935</v>
      </c>
      <c r="R56" s="37">
        <f t="shared" si="20"/>
        <v>869</v>
      </c>
      <c r="T56" s="1"/>
    </row>
    <row r="57" spans="2:20" s="2" customFormat="1">
      <c r="B57" s="32" t="s">
        <v>74</v>
      </c>
      <c r="C57" s="37">
        <v>-87</v>
      </c>
      <c r="D57" s="37">
        <v>-309</v>
      </c>
      <c r="E57" s="37">
        <v>-78</v>
      </c>
      <c r="F57" s="37">
        <v>-77</v>
      </c>
      <c r="G57" s="37">
        <v>-80</v>
      </c>
      <c r="H57" s="37">
        <v>-74</v>
      </c>
      <c r="I57" s="38">
        <f t="shared" ref="I57" si="21">SUM(J57:M57)</f>
        <v>-294</v>
      </c>
      <c r="J57" s="37">
        <v>-74</v>
      </c>
      <c r="K57" s="37">
        <v>-73</v>
      </c>
      <c r="L57" s="38">
        <v>-74</v>
      </c>
      <c r="M57" s="38">
        <v>-73</v>
      </c>
      <c r="N57" s="38">
        <f t="shared" ref="N57" si="22">SUM(O57:R57)</f>
        <v>-204</v>
      </c>
      <c r="O57" s="38">
        <v>-75</v>
      </c>
      <c r="P57" s="38">
        <v>-65</v>
      </c>
      <c r="Q57" s="38">
        <v>-36</v>
      </c>
      <c r="R57" s="38">
        <v>-28</v>
      </c>
      <c r="T57" s="1"/>
    </row>
    <row r="58" spans="2:20" s="2" customFormat="1">
      <c r="B58" s="32" t="s">
        <v>16</v>
      </c>
      <c r="C58" s="37">
        <f>SUM(C56:C57)</f>
        <v>1295</v>
      </c>
      <c r="D58" s="37">
        <f t="shared" ref="D58:E58" si="23">SUM(D56:D57)</f>
        <v>4694</v>
      </c>
      <c r="E58" s="37">
        <f t="shared" si="23"/>
        <v>977</v>
      </c>
      <c r="F58" s="37">
        <f>SUM(F56:F57)</f>
        <v>1133</v>
      </c>
      <c r="G58" s="37">
        <f t="shared" ref="G58:H58" si="24">SUM(G56:G57)</f>
        <v>1293</v>
      </c>
      <c r="H58" s="37">
        <f t="shared" si="24"/>
        <v>1291</v>
      </c>
      <c r="I58" s="37">
        <f t="shared" ref="I58:J58" si="25">SUM(I56:I57)</f>
        <v>4091</v>
      </c>
      <c r="J58" s="37">
        <f t="shared" si="25"/>
        <v>928</v>
      </c>
      <c r="K58" s="37">
        <f>SUM(K56:K57)</f>
        <v>920</v>
      </c>
      <c r="L58" s="37">
        <f t="shared" ref="L58:R58" si="26">SUM(L56:L57)</f>
        <v>1089</v>
      </c>
      <c r="M58" s="37">
        <f t="shared" si="26"/>
        <v>1154</v>
      </c>
      <c r="N58" s="37">
        <f t="shared" si="26"/>
        <v>3496</v>
      </c>
      <c r="O58" s="37">
        <f t="shared" si="26"/>
        <v>841</v>
      </c>
      <c r="P58" s="37">
        <f t="shared" si="26"/>
        <v>915</v>
      </c>
      <c r="Q58" s="37">
        <f t="shared" si="26"/>
        <v>899</v>
      </c>
      <c r="R58" s="37">
        <f t="shared" si="26"/>
        <v>841</v>
      </c>
      <c r="T58" s="1"/>
    </row>
    <row r="59" spans="2:20" s="2" customFormat="1">
      <c r="B59" s="32" t="s">
        <v>61</v>
      </c>
      <c r="C59" s="39">
        <f t="shared" ref="C59:R59" si="27">C13</f>
        <v>-20</v>
      </c>
      <c r="D59" s="39">
        <f t="shared" si="27"/>
        <v>-176</v>
      </c>
      <c r="E59" s="39">
        <f t="shared" si="27"/>
        <v>-98</v>
      </c>
      <c r="F59" s="39">
        <f t="shared" si="27"/>
        <v>-28</v>
      </c>
      <c r="G59" s="39">
        <f t="shared" si="27"/>
        <v>-32</v>
      </c>
      <c r="H59" s="39">
        <f t="shared" si="27"/>
        <v>-18</v>
      </c>
      <c r="I59" s="39">
        <f t="shared" si="27"/>
        <v>-69</v>
      </c>
      <c r="J59" s="39">
        <f t="shared" si="27"/>
        <v>-314</v>
      </c>
      <c r="K59" s="39">
        <f t="shared" si="27"/>
        <v>-45</v>
      </c>
      <c r="L59" s="40">
        <f t="shared" si="27"/>
        <v>-76</v>
      </c>
      <c r="M59" s="40">
        <f t="shared" si="27"/>
        <v>366</v>
      </c>
      <c r="N59" s="40">
        <f t="shared" si="27"/>
        <v>-391</v>
      </c>
      <c r="O59" s="40">
        <f t="shared" si="27"/>
        <v>-118</v>
      </c>
      <c r="P59" s="40">
        <f t="shared" si="27"/>
        <v>-51</v>
      </c>
      <c r="Q59" s="40">
        <f t="shared" si="27"/>
        <v>-107</v>
      </c>
      <c r="R59" s="40">
        <f t="shared" si="27"/>
        <v>-115</v>
      </c>
      <c r="T59" s="1"/>
    </row>
    <row r="60" spans="2:20" s="2" customFormat="1">
      <c r="B60" s="41" t="s">
        <v>16</v>
      </c>
      <c r="C60" s="42">
        <f t="shared" ref="C60:R60" si="28">C14</f>
        <v>1275</v>
      </c>
      <c r="D60" s="42">
        <f t="shared" si="28"/>
        <v>4518</v>
      </c>
      <c r="E60" s="42">
        <f t="shared" si="28"/>
        <v>879</v>
      </c>
      <c r="F60" s="42">
        <f t="shared" si="28"/>
        <v>1105</v>
      </c>
      <c r="G60" s="42">
        <f t="shared" si="28"/>
        <v>1261</v>
      </c>
      <c r="H60" s="42">
        <f t="shared" si="28"/>
        <v>1273</v>
      </c>
      <c r="I60" s="42">
        <f t="shared" si="28"/>
        <v>4022</v>
      </c>
      <c r="J60" s="42">
        <f t="shared" si="28"/>
        <v>614</v>
      </c>
      <c r="K60" s="42">
        <f t="shared" si="28"/>
        <v>875</v>
      </c>
      <c r="L60" s="42">
        <f t="shared" si="28"/>
        <v>1013</v>
      </c>
      <c r="M60" s="42">
        <f t="shared" si="28"/>
        <v>1520</v>
      </c>
      <c r="N60" s="42">
        <f t="shared" si="28"/>
        <v>3105</v>
      </c>
      <c r="O60" s="42">
        <f t="shared" si="28"/>
        <v>723</v>
      </c>
      <c r="P60" s="42">
        <f t="shared" si="28"/>
        <v>864</v>
      </c>
      <c r="Q60" s="42">
        <f t="shared" si="28"/>
        <v>792</v>
      </c>
      <c r="R60" s="42">
        <f t="shared" si="28"/>
        <v>726</v>
      </c>
      <c r="T60" s="1"/>
    </row>
    <row r="61" spans="2:20" s="108" customFormat="1">
      <c r="B61" s="107" t="s">
        <v>242</v>
      </c>
      <c r="C61" s="17">
        <v>322</v>
      </c>
      <c r="D61" s="17">
        <v>286</v>
      </c>
      <c r="E61" s="17">
        <v>286</v>
      </c>
      <c r="F61" s="17">
        <v>272</v>
      </c>
      <c r="G61" s="17">
        <v>257</v>
      </c>
      <c r="H61" s="17">
        <v>246</v>
      </c>
      <c r="I61" s="17">
        <v>242</v>
      </c>
      <c r="J61" s="17">
        <v>242</v>
      </c>
      <c r="K61" s="17">
        <v>240</v>
      </c>
      <c r="L61" s="17">
        <v>237</v>
      </c>
      <c r="M61" s="17">
        <v>234</v>
      </c>
      <c r="N61" s="17">
        <v>215</v>
      </c>
      <c r="O61" s="17">
        <v>215</v>
      </c>
      <c r="P61" s="17">
        <v>202</v>
      </c>
      <c r="Q61" s="17">
        <v>181</v>
      </c>
      <c r="R61" s="17">
        <v>166</v>
      </c>
      <c r="T61" s="1"/>
    </row>
    <row r="62" spans="2:20" s="108" customFormat="1">
      <c r="B62" s="107" t="s">
        <v>159</v>
      </c>
      <c r="C62" s="17">
        <v>5859</v>
      </c>
      <c r="D62" s="17">
        <v>5816</v>
      </c>
      <c r="E62" s="17">
        <v>5816</v>
      </c>
      <c r="F62" s="17">
        <v>5976</v>
      </c>
      <c r="G62" s="17">
        <v>5721</v>
      </c>
      <c r="H62" s="17">
        <v>5469</v>
      </c>
      <c r="I62" s="17">
        <v>5742</v>
      </c>
      <c r="J62" s="17">
        <v>5742</v>
      </c>
      <c r="K62" s="17">
        <v>5558</v>
      </c>
      <c r="L62" s="17">
        <v>5542</v>
      </c>
      <c r="M62" s="17">
        <v>9499</v>
      </c>
      <c r="N62" s="17">
        <v>8611</v>
      </c>
      <c r="O62" s="17">
        <v>8611</v>
      </c>
      <c r="P62" s="17">
        <v>8404</v>
      </c>
      <c r="Q62" s="17">
        <v>8275</v>
      </c>
      <c r="R62" s="17">
        <v>4176</v>
      </c>
      <c r="T62" s="1"/>
    </row>
    <row r="63" spans="2:20" s="2" customFormat="1">
      <c r="B63" s="20" t="s">
        <v>23</v>
      </c>
      <c r="C63" s="43">
        <f>C62/C61</f>
        <v>18.195652173913043</v>
      </c>
      <c r="D63" s="43">
        <f>D62/D61</f>
        <v>20.335664335664337</v>
      </c>
      <c r="E63" s="43">
        <f t="shared" ref="E63:H63" si="29">E62/E61</f>
        <v>20.335664335664337</v>
      </c>
      <c r="F63" s="43">
        <f t="shared" si="29"/>
        <v>21.970588235294116</v>
      </c>
      <c r="G63" s="43">
        <f t="shared" si="29"/>
        <v>22.260700389105057</v>
      </c>
      <c r="H63" s="43">
        <f t="shared" si="29"/>
        <v>22.23170731707317</v>
      </c>
      <c r="I63" s="43">
        <f>I62/I61</f>
        <v>23.727272727272727</v>
      </c>
      <c r="J63" s="43">
        <f t="shared" ref="J63:R63" si="30">J62/J61</f>
        <v>23.727272727272727</v>
      </c>
      <c r="K63" s="43">
        <f t="shared" si="30"/>
        <v>23.158333333333335</v>
      </c>
      <c r="L63" s="43">
        <f t="shared" si="30"/>
        <v>23.383966244725737</v>
      </c>
      <c r="M63" s="43">
        <f t="shared" si="30"/>
        <v>40.594017094017097</v>
      </c>
      <c r="N63" s="43">
        <f t="shared" si="30"/>
        <v>40.051162790697674</v>
      </c>
      <c r="O63" s="43">
        <f t="shared" si="30"/>
        <v>40.051162790697674</v>
      </c>
      <c r="P63" s="43">
        <f t="shared" si="30"/>
        <v>41.603960396039604</v>
      </c>
      <c r="Q63" s="43">
        <f t="shared" si="30"/>
        <v>45.718232044198892</v>
      </c>
      <c r="R63" s="43">
        <f t="shared" si="30"/>
        <v>25.156626506024097</v>
      </c>
      <c r="T63" s="1"/>
    </row>
    <row r="64" spans="2:20" s="2" customFormat="1">
      <c r="B64" s="20" t="s">
        <v>75</v>
      </c>
      <c r="C64" s="44">
        <f t="shared" ref="C64:R64" si="31">C53/C4</f>
        <v>0.18708026862807803</v>
      </c>
      <c r="D64" s="44">
        <f t="shared" si="31"/>
        <v>0.17576826937215115</v>
      </c>
      <c r="E64" s="44">
        <f t="shared" si="31"/>
        <v>0.15248141932390313</v>
      </c>
      <c r="F64" s="44">
        <f t="shared" si="31"/>
        <v>0.17674698795180724</v>
      </c>
      <c r="G64" s="44">
        <f t="shared" si="31"/>
        <v>0.18483951741406784</v>
      </c>
      <c r="H64" s="44">
        <f t="shared" si="31"/>
        <v>0.18817768450507169</v>
      </c>
      <c r="I64" s="44">
        <f t="shared" si="31"/>
        <v>0.17041892277001994</v>
      </c>
      <c r="J64" s="44">
        <f t="shared" si="31"/>
        <v>0.16190970420342501</v>
      </c>
      <c r="K64" s="44">
        <f t="shared" si="31"/>
        <v>0.16963064295485636</v>
      </c>
      <c r="L64" s="44">
        <f t="shared" si="31"/>
        <v>0.17132486388384754</v>
      </c>
      <c r="M64" s="44">
        <f t="shared" si="31"/>
        <v>0.17811520848397205</v>
      </c>
      <c r="N64" s="44">
        <f t="shared" si="31"/>
        <v>0.16817093387364154</v>
      </c>
      <c r="O64" s="44">
        <f t="shared" si="31"/>
        <v>0.15684691955878396</v>
      </c>
      <c r="P64" s="44">
        <f t="shared" si="31"/>
        <v>0.17350113122171945</v>
      </c>
      <c r="Q64" s="44">
        <f t="shared" si="31"/>
        <v>0.17221882640586797</v>
      </c>
      <c r="R64" s="44">
        <f t="shared" si="31"/>
        <v>0.17145200984413453</v>
      </c>
      <c r="T64" s="1"/>
    </row>
    <row r="65" spans="2:20" s="2" customFormat="1">
      <c r="B65" s="20" t="s">
        <v>76</v>
      </c>
      <c r="C65" s="44">
        <f t="shared" ref="C65:R65" si="32">C56/C4</f>
        <v>0.14731904914188254</v>
      </c>
      <c r="D65" s="44">
        <f t="shared" si="32"/>
        <v>0.14712542273195117</v>
      </c>
      <c r="E65" s="44">
        <f t="shared" si="32"/>
        <v>0.12646847278830017</v>
      </c>
      <c r="F65" s="44">
        <f t="shared" si="32"/>
        <v>0.14578313253012049</v>
      </c>
      <c r="G65" s="44">
        <f t="shared" si="32"/>
        <v>0.15627134076940588</v>
      </c>
      <c r="H65" s="44">
        <f t="shared" si="32"/>
        <v>0.15914655473941938</v>
      </c>
      <c r="I65" s="44">
        <f t="shared" si="32"/>
        <v>0.13884930812830498</v>
      </c>
      <c r="J65" s="44">
        <f t="shared" si="32"/>
        <v>0.12999481058640375</v>
      </c>
      <c r="K65" s="44">
        <f t="shared" si="32"/>
        <v>0.13584131326949384</v>
      </c>
      <c r="L65" s="44">
        <f t="shared" si="32"/>
        <v>0.14071385359951602</v>
      </c>
      <c r="M65" s="44">
        <f t="shared" si="32"/>
        <v>0.14786695589298626</v>
      </c>
      <c r="N65" s="44">
        <f t="shared" si="32"/>
        <v>0.1363050285503776</v>
      </c>
      <c r="O65" s="44">
        <f t="shared" si="32"/>
        <v>0.12321764864137745</v>
      </c>
      <c r="P65" s="44">
        <f t="shared" si="32"/>
        <v>0.13857466063348417</v>
      </c>
      <c r="Q65" s="44">
        <f t="shared" si="32"/>
        <v>0.14287897310513448</v>
      </c>
      <c r="R65" s="44">
        <f t="shared" si="32"/>
        <v>0.14257588187038556</v>
      </c>
      <c r="T65" s="1"/>
    </row>
    <row r="66" spans="2:20" s="2" customFormat="1">
      <c r="B66" s="20" t="s">
        <v>77</v>
      </c>
      <c r="C66" s="44">
        <f t="shared" ref="C66:R66" si="33">C58/C4</f>
        <v>0.13804498454322567</v>
      </c>
      <c r="D66" s="44">
        <f t="shared" si="33"/>
        <v>0.13803852374650788</v>
      </c>
      <c r="E66" s="44">
        <f t="shared" si="33"/>
        <v>0.11711819707504195</v>
      </c>
      <c r="F66" s="44">
        <f t="shared" si="33"/>
        <v>0.13650602409638554</v>
      </c>
      <c r="G66" s="44">
        <f t="shared" si="33"/>
        <v>0.14716594582290007</v>
      </c>
      <c r="H66" s="44">
        <f t="shared" si="33"/>
        <v>0.15051882942753878</v>
      </c>
      <c r="I66" s="44">
        <f t="shared" si="33"/>
        <v>0.12953991323897279</v>
      </c>
      <c r="J66" s="44">
        <f t="shared" si="33"/>
        <v>0.12039439543331604</v>
      </c>
      <c r="K66" s="44">
        <f t="shared" si="33"/>
        <v>0.12585499316005472</v>
      </c>
      <c r="L66" s="44">
        <f t="shared" si="33"/>
        <v>0.13176043557168785</v>
      </c>
      <c r="M66" s="44">
        <f t="shared" si="33"/>
        <v>0.13906965533863583</v>
      </c>
      <c r="N66" s="44">
        <f t="shared" si="33"/>
        <v>0.12878983238165409</v>
      </c>
      <c r="O66" s="44">
        <f t="shared" si="33"/>
        <v>0.1131288673661555</v>
      </c>
      <c r="P66" s="44">
        <f t="shared" si="33"/>
        <v>0.12938348416289594</v>
      </c>
      <c r="Q66" s="44">
        <f t="shared" si="33"/>
        <v>0.13737775061124693</v>
      </c>
      <c r="R66" s="44">
        <f t="shared" si="33"/>
        <v>0.1379819524200164</v>
      </c>
      <c r="T66" s="1"/>
    </row>
    <row r="67" spans="2:20" s="2" customFormat="1">
      <c r="I67" s="37"/>
      <c r="J67" s="37"/>
      <c r="K67" s="37"/>
      <c r="L67" s="38"/>
      <c r="M67" s="38"/>
      <c r="N67" s="38"/>
      <c r="O67" s="38"/>
      <c r="P67" s="38"/>
      <c r="Q67" s="38"/>
      <c r="R67" s="38"/>
      <c r="T67" s="1"/>
    </row>
    <row r="68" spans="2:20" s="2" customFormat="1">
      <c r="K68" s="37"/>
      <c r="L68" s="38"/>
      <c r="M68" s="38"/>
      <c r="N68" s="38"/>
      <c r="O68" s="38"/>
      <c r="P68" s="38"/>
      <c r="Q68" s="38"/>
      <c r="R68" s="38"/>
      <c r="T68" s="1"/>
    </row>
    <row r="69" spans="2:20" s="2" customFormat="1">
      <c r="B69" s="36" t="s">
        <v>35</v>
      </c>
      <c r="C69" s="10" t="s">
        <v>244</v>
      </c>
      <c r="D69" s="10" t="s">
        <v>240</v>
      </c>
      <c r="E69" s="10" t="s">
        <v>241</v>
      </c>
      <c r="F69" s="10" t="s">
        <v>239</v>
      </c>
      <c r="G69" s="10" t="s">
        <v>182</v>
      </c>
      <c r="H69" s="10" t="s">
        <v>160</v>
      </c>
      <c r="I69" s="10" t="s">
        <v>42</v>
      </c>
      <c r="J69" s="10" t="s">
        <v>43</v>
      </c>
      <c r="K69" s="10" t="s">
        <v>44</v>
      </c>
      <c r="L69" s="10" t="s">
        <v>45</v>
      </c>
      <c r="M69" s="10" t="s">
        <v>46</v>
      </c>
      <c r="N69" s="11" t="s">
        <v>47</v>
      </c>
      <c r="O69" s="10" t="s">
        <v>48</v>
      </c>
      <c r="P69" s="10" t="s">
        <v>49</v>
      </c>
      <c r="Q69" s="10" t="s">
        <v>50</v>
      </c>
      <c r="R69" s="10" t="s">
        <v>51</v>
      </c>
      <c r="T69" s="1"/>
    </row>
    <row r="70" spans="2:20" s="2" customFormat="1">
      <c r="B70" s="20" t="s">
        <v>78</v>
      </c>
      <c r="C70" s="104">
        <v>143.94999999999999</v>
      </c>
      <c r="D70" s="20">
        <v>139.30000000000001</v>
      </c>
      <c r="E70" s="20">
        <v>139.30000000000001</v>
      </c>
      <c r="F70" s="104">
        <v>175.95</v>
      </c>
      <c r="G70" s="20">
        <v>191.3</v>
      </c>
      <c r="H70" s="20">
        <v>209.8</v>
      </c>
      <c r="I70" s="45">
        <v>190</v>
      </c>
      <c r="J70" s="45">
        <v>190</v>
      </c>
      <c r="K70" s="45">
        <v>204</v>
      </c>
      <c r="L70" s="45">
        <v>192.3</v>
      </c>
      <c r="M70" s="45">
        <v>191.9</v>
      </c>
      <c r="N70" s="45">
        <v>179.3</v>
      </c>
      <c r="O70" s="45">
        <v>179.3</v>
      </c>
      <c r="P70" s="45">
        <v>168</v>
      </c>
      <c r="Q70" s="45">
        <v>148.69999999999999</v>
      </c>
      <c r="R70" s="45">
        <v>160.6</v>
      </c>
      <c r="T70" s="1"/>
    </row>
    <row r="71" spans="2:20" s="2" customFormat="1">
      <c r="B71" s="20" t="s">
        <v>79</v>
      </c>
      <c r="C71" s="20">
        <v>11.55</v>
      </c>
      <c r="D71" s="20">
        <v>11.77</v>
      </c>
      <c r="E71" s="20">
        <v>11.77</v>
      </c>
      <c r="F71" s="28">
        <v>10.56</v>
      </c>
      <c r="G71" s="28">
        <v>10.02</v>
      </c>
      <c r="H71" s="20">
        <v>9.43</v>
      </c>
      <c r="I71" s="46">
        <f>I29</f>
        <v>10.602357678814545</v>
      </c>
      <c r="J71" s="46">
        <v>10.6</v>
      </c>
      <c r="K71" s="46">
        <v>11.51</v>
      </c>
      <c r="L71" s="46">
        <v>11.49</v>
      </c>
      <c r="M71" s="46">
        <v>26.87</v>
      </c>
      <c r="N71" s="46">
        <f>N29</f>
        <v>8.1749563730873458</v>
      </c>
      <c r="O71" s="46">
        <v>24.29</v>
      </c>
      <c r="P71" s="46">
        <v>24.38</v>
      </c>
      <c r="Q71" s="46">
        <v>24.33</v>
      </c>
      <c r="R71" s="46">
        <v>9.02</v>
      </c>
      <c r="T71" s="1"/>
    </row>
    <row r="72" spans="2:20" s="2" customFormat="1">
      <c r="B72" s="41" t="s">
        <v>35</v>
      </c>
      <c r="C72" s="47">
        <f t="shared" ref="C72:M72" si="34">C70/C71</f>
        <v>12.463203463203461</v>
      </c>
      <c r="D72" s="47">
        <f t="shared" si="34"/>
        <v>11.835174171622771</v>
      </c>
      <c r="E72" s="47">
        <f t="shared" si="34"/>
        <v>11.835174171622771</v>
      </c>
      <c r="F72" s="47">
        <f t="shared" si="34"/>
        <v>16.661931818181817</v>
      </c>
      <c r="G72" s="47">
        <f t="shared" si="34"/>
        <v>19.091816367265469</v>
      </c>
      <c r="H72" s="47">
        <f t="shared" si="34"/>
        <v>22.248144220572641</v>
      </c>
      <c r="I72" s="47">
        <f t="shared" si="34"/>
        <v>17.920542369519833</v>
      </c>
      <c r="J72" s="47">
        <f t="shared" si="34"/>
        <v>17.924528301886792</v>
      </c>
      <c r="K72" s="47">
        <f t="shared" si="34"/>
        <v>17.723718505647263</v>
      </c>
      <c r="L72" s="47">
        <f t="shared" si="34"/>
        <v>16.736292428198436</v>
      </c>
      <c r="M72" s="47">
        <f t="shared" si="34"/>
        <v>7.1417938221064388</v>
      </c>
      <c r="N72" s="47">
        <f>N70/N71</f>
        <v>21.932838759882671</v>
      </c>
      <c r="O72" s="47">
        <f>O70/O71</f>
        <v>7.3816385343762869</v>
      </c>
      <c r="P72" s="47">
        <f>P70/P71</f>
        <v>6.8908941755537327</v>
      </c>
      <c r="Q72" s="47">
        <f t="shared" ref="Q72:R72" si="35">Q70/Q71</f>
        <v>6.1117961364570492</v>
      </c>
      <c r="R72" s="47">
        <f t="shared" si="35"/>
        <v>17.804878048780488</v>
      </c>
      <c r="T72" s="1"/>
    </row>
    <row r="73" spans="2:20" s="2" customFormat="1">
      <c r="B73" s="48"/>
      <c r="C73" s="48"/>
      <c r="D73" s="48"/>
      <c r="E73" s="48"/>
      <c r="F73" s="48"/>
      <c r="G73" s="48"/>
      <c r="H73" s="48"/>
      <c r="I73" s="48"/>
      <c r="J73" s="48"/>
      <c r="K73" s="48"/>
      <c r="L73" s="48"/>
      <c r="M73" s="48"/>
      <c r="N73" s="48"/>
      <c r="O73" s="48"/>
      <c r="P73" s="48"/>
      <c r="Q73" s="48"/>
      <c r="R73" s="48"/>
      <c r="T73" s="1"/>
    </row>
    <row r="74" spans="2:20" s="2" customFormat="1" ht="18.75">
      <c r="B74" s="49"/>
      <c r="C74" s="49"/>
      <c r="D74" s="49"/>
      <c r="E74" s="49"/>
      <c r="F74" s="49"/>
      <c r="G74" s="49"/>
      <c r="H74" s="49"/>
      <c r="I74" s="50"/>
      <c r="T74" s="1"/>
    </row>
    <row r="75" spans="2:20" s="2" customFormat="1">
      <c r="B75" s="36" t="s">
        <v>80</v>
      </c>
      <c r="C75" s="10" t="s">
        <v>244</v>
      </c>
      <c r="D75" s="10" t="s">
        <v>240</v>
      </c>
      <c r="E75" s="10" t="s">
        <v>241</v>
      </c>
      <c r="F75" s="10" t="s">
        <v>239</v>
      </c>
      <c r="G75" s="10" t="s">
        <v>182</v>
      </c>
      <c r="H75" s="10" t="s">
        <v>160</v>
      </c>
      <c r="I75" s="10" t="s">
        <v>42</v>
      </c>
      <c r="J75" s="10" t="s">
        <v>43</v>
      </c>
      <c r="K75" s="10" t="s">
        <v>44</v>
      </c>
      <c r="L75" s="10" t="s">
        <v>45</v>
      </c>
      <c r="M75" s="10" t="s">
        <v>46</v>
      </c>
      <c r="N75" s="11" t="s">
        <v>47</v>
      </c>
      <c r="O75" s="10" t="s">
        <v>48</v>
      </c>
      <c r="P75" s="10" t="s">
        <v>49</v>
      </c>
      <c r="Q75" s="10" t="s">
        <v>50</v>
      </c>
      <c r="R75" s="10" t="s">
        <v>51</v>
      </c>
      <c r="T75" s="1"/>
    </row>
    <row r="76" spans="2:20" s="2" customFormat="1">
      <c r="B76" s="20" t="s">
        <v>81</v>
      </c>
      <c r="C76" s="39">
        <f>C12+E12+F12+G12</f>
        <v>4698</v>
      </c>
      <c r="D76" s="39">
        <f>D12</f>
        <v>4694</v>
      </c>
      <c r="E76" s="39">
        <f>E12+F12+G12+H12</f>
        <v>4694</v>
      </c>
      <c r="F76" s="39">
        <f>F12+G12+H12+J12</f>
        <v>4645</v>
      </c>
      <c r="G76" s="39">
        <f>G12+H12+J12+K12</f>
        <v>4432</v>
      </c>
      <c r="H76" s="39">
        <f>H12+J12+K12+L12</f>
        <v>4228</v>
      </c>
      <c r="I76" s="39">
        <f>I12</f>
        <v>4091</v>
      </c>
      <c r="J76" s="39">
        <f>$J$12+$K$12+$L$12+$M$12</f>
        <v>4091</v>
      </c>
      <c r="K76" s="39">
        <f>K12+L12+M12+O12</f>
        <v>4004</v>
      </c>
      <c r="L76" s="39">
        <f>L12+M12+O12+P12</f>
        <v>3999</v>
      </c>
      <c r="M76" s="39">
        <f>M12+O12+P12+Q12</f>
        <v>3809</v>
      </c>
      <c r="N76" s="39">
        <f>N12</f>
        <v>3496</v>
      </c>
      <c r="O76" s="39">
        <f>O12+P12+Q12+R12</f>
        <v>3496</v>
      </c>
      <c r="P76" s="39">
        <v>3360</v>
      </c>
      <c r="Q76" s="39">
        <v>3243</v>
      </c>
      <c r="R76" s="39">
        <v>3228</v>
      </c>
      <c r="T76" s="1"/>
    </row>
    <row r="77" spans="2:20" s="2" customFormat="1">
      <c r="B77" s="20" t="s">
        <v>245</v>
      </c>
      <c r="C77" s="39">
        <f>C14+E14+F14+G14</f>
        <v>4520</v>
      </c>
      <c r="D77" s="39">
        <f>D14</f>
        <v>4518</v>
      </c>
      <c r="E77" s="39">
        <f>E14+F14+G14+H14</f>
        <v>4518</v>
      </c>
      <c r="F77" s="39">
        <f>F14+G14+H14+J14</f>
        <v>4253</v>
      </c>
      <c r="G77" s="39">
        <f>G14+H14+J14+K14</f>
        <v>4023</v>
      </c>
      <c r="H77" s="39">
        <f>H14+J14+K14+L14</f>
        <v>3775</v>
      </c>
      <c r="I77" s="39">
        <f>I14</f>
        <v>4022</v>
      </c>
      <c r="J77" s="39">
        <f>J14+K14+L14+M14</f>
        <v>4022</v>
      </c>
      <c r="K77" s="39">
        <f>K14+L14+M14+O14</f>
        <v>4131</v>
      </c>
      <c r="L77" s="39">
        <f>L14+M14+O14+P14</f>
        <v>4120</v>
      </c>
      <c r="M77" s="39">
        <f>M14+O14+P14+Q14</f>
        <v>3899</v>
      </c>
      <c r="N77" s="39">
        <f>N14</f>
        <v>3105</v>
      </c>
      <c r="O77" s="39">
        <f>O14+P14+Q14+R14</f>
        <v>3105</v>
      </c>
      <c r="P77" s="39">
        <v>2997</v>
      </c>
      <c r="Q77" s="39">
        <v>2822</v>
      </c>
      <c r="R77" s="39">
        <v>2891</v>
      </c>
      <c r="T77" s="1"/>
    </row>
    <row r="78" spans="2:20" s="2" customFormat="1">
      <c r="B78" s="20" t="s">
        <v>82</v>
      </c>
      <c r="C78" s="39">
        <v>42792</v>
      </c>
      <c r="D78" s="39">
        <v>41058</v>
      </c>
      <c r="E78" s="39">
        <v>41058</v>
      </c>
      <c r="F78" s="39">
        <v>40273</v>
      </c>
      <c r="G78" s="39">
        <v>39264</v>
      </c>
      <c r="H78" s="39">
        <v>38640</v>
      </c>
      <c r="I78" s="39">
        <v>38429</v>
      </c>
      <c r="J78" s="39">
        <v>38429</v>
      </c>
      <c r="K78" s="39">
        <v>38485</v>
      </c>
      <c r="L78" s="39">
        <v>38281</v>
      </c>
      <c r="M78" s="39">
        <v>35427</v>
      </c>
      <c r="N78" s="39">
        <v>31667</v>
      </c>
      <c r="O78" s="39">
        <v>31667</v>
      </c>
      <c r="P78" s="39">
        <v>27742</v>
      </c>
      <c r="Q78" s="39">
        <v>24351</v>
      </c>
      <c r="R78" s="39">
        <v>23271</v>
      </c>
      <c r="T78" s="1"/>
    </row>
    <row r="79" spans="2:20" s="2" customFormat="1">
      <c r="B79" s="20" t="s">
        <v>246</v>
      </c>
      <c r="C79" s="39">
        <v>42598</v>
      </c>
      <c r="D79" s="39">
        <v>40828</v>
      </c>
      <c r="E79" s="39">
        <v>40828</v>
      </c>
      <c r="F79" s="39">
        <v>40052</v>
      </c>
      <c r="G79" s="39">
        <v>39080</v>
      </c>
      <c r="H79" s="39">
        <v>38498</v>
      </c>
      <c r="I79" s="39">
        <v>38342</v>
      </c>
      <c r="J79" s="39">
        <v>38342</v>
      </c>
      <c r="K79" s="39">
        <v>38418</v>
      </c>
      <c r="L79" s="39">
        <v>38221</v>
      </c>
      <c r="M79" s="39">
        <v>35373</v>
      </c>
      <c r="N79" s="39">
        <v>31611</v>
      </c>
      <c r="O79" s="39">
        <v>31611</v>
      </c>
      <c r="P79" s="39">
        <v>27676</v>
      </c>
      <c r="Q79" s="39">
        <v>24275</v>
      </c>
      <c r="R79" s="39">
        <v>23189</v>
      </c>
      <c r="T79" s="1"/>
    </row>
    <row r="80" spans="2:20" s="2" customFormat="1">
      <c r="B80" s="51" t="s">
        <v>83</v>
      </c>
      <c r="C80" s="52">
        <f>C76/C78</f>
        <v>0.10978687605159843</v>
      </c>
      <c r="D80" s="52">
        <f t="shared" ref="D80:F80" si="36">D76/D78</f>
        <v>0.11432607530810074</v>
      </c>
      <c r="E80" s="52">
        <f t="shared" si="36"/>
        <v>0.11432607530810074</v>
      </c>
      <c r="F80" s="52">
        <f t="shared" si="36"/>
        <v>0.11533781938271298</v>
      </c>
      <c r="G80" s="52">
        <f t="shared" ref="G80:I81" si="37">G76/G78</f>
        <v>0.11287693561532193</v>
      </c>
      <c r="H80" s="52">
        <f t="shared" si="37"/>
        <v>0.10942028985507246</v>
      </c>
      <c r="I80" s="52">
        <f t="shared" si="37"/>
        <v>0.10645606182830675</v>
      </c>
      <c r="J80" s="52">
        <f t="shared" ref="J80:R81" si="38">J76/J78</f>
        <v>0.10645606182830675</v>
      </c>
      <c r="K80" s="52">
        <f t="shared" si="38"/>
        <v>0.10404053527348317</v>
      </c>
      <c r="L80" s="52">
        <f t="shared" si="38"/>
        <v>0.10446435568558815</v>
      </c>
      <c r="M80" s="52">
        <f t="shared" si="38"/>
        <v>0.1075168656674288</v>
      </c>
      <c r="N80" s="52">
        <f t="shared" si="38"/>
        <v>0.1103988379069694</v>
      </c>
      <c r="O80" s="52">
        <f t="shared" si="38"/>
        <v>0.1103988379069694</v>
      </c>
      <c r="P80" s="52">
        <f t="shared" si="38"/>
        <v>0.1211159974046572</v>
      </c>
      <c r="Q80" s="52">
        <f t="shared" si="38"/>
        <v>0.13317728224713565</v>
      </c>
      <c r="R80" s="52">
        <f t="shared" si="38"/>
        <v>0.13871342013665078</v>
      </c>
      <c r="T80" s="1"/>
    </row>
    <row r="81" spans="2:22" s="2" customFormat="1">
      <c r="B81" s="53" t="s">
        <v>247</v>
      </c>
      <c r="C81" s="54">
        <f t="shared" ref="C81" si="39">C77/C79</f>
        <v>0.10610826799380253</v>
      </c>
      <c r="D81" s="54">
        <f t="shared" ref="D81:F81" si="40">D77/D79</f>
        <v>0.11065935142549231</v>
      </c>
      <c r="E81" s="54">
        <f t="shared" si="40"/>
        <v>0.11065935142549231</v>
      </c>
      <c r="F81" s="54">
        <f t="shared" si="40"/>
        <v>0.10618695695595726</v>
      </c>
      <c r="G81" s="54">
        <f t="shared" si="37"/>
        <v>0.10294268167860798</v>
      </c>
      <c r="H81" s="54">
        <f t="shared" si="37"/>
        <v>9.8057041924255808E-2</v>
      </c>
      <c r="I81" s="54">
        <f t="shared" si="37"/>
        <v>0.10489802305565699</v>
      </c>
      <c r="J81" s="54">
        <f t="shared" si="38"/>
        <v>0.10489802305565699</v>
      </c>
      <c r="K81" s="54">
        <f t="shared" si="38"/>
        <v>0.10752772138060285</v>
      </c>
      <c r="L81" s="54">
        <f t="shared" si="38"/>
        <v>0.1077941445802046</v>
      </c>
      <c r="M81" s="54">
        <f t="shared" si="38"/>
        <v>0.11022531309190625</v>
      </c>
      <c r="N81" s="54">
        <f t="shared" si="38"/>
        <v>9.8225301319161046E-2</v>
      </c>
      <c r="O81" s="54">
        <f t="shared" si="38"/>
        <v>9.8225301319161046E-2</v>
      </c>
      <c r="P81" s="54">
        <f t="shared" si="38"/>
        <v>0.10828877005347594</v>
      </c>
      <c r="Q81" s="54">
        <f t="shared" si="38"/>
        <v>0.11625128733264675</v>
      </c>
      <c r="R81" s="54">
        <f t="shared" si="38"/>
        <v>0.12467118030100478</v>
      </c>
      <c r="T81" s="1"/>
    </row>
    <row r="82" spans="2:22" s="2" customFormat="1">
      <c r="B82" s="55" t="s">
        <v>84</v>
      </c>
      <c r="C82" s="55"/>
      <c r="D82" s="55"/>
      <c r="E82" s="55"/>
      <c r="F82" s="55"/>
      <c r="G82" s="55"/>
      <c r="H82" s="55"/>
      <c r="T82" s="1"/>
    </row>
    <row r="83" spans="2:22" s="2" customFormat="1">
      <c r="B83" s="55"/>
      <c r="C83" s="55"/>
      <c r="D83" s="55"/>
      <c r="E83" s="55"/>
      <c r="F83" s="55"/>
      <c r="G83" s="55"/>
      <c r="H83" s="55"/>
      <c r="J83" s="39"/>
      <c r="K83" s="39"/>
      <c r="L83" s="39"/>
      <c r="M83" s="39"/>
      <c r="N83" s="39"/>
      <c r="O83" s="39"/>
      <c r="P83" s="39"/>
      <c r="T83" s="1"/>
    </row>
    <row r="84" spans="2:22" s="2" customFormat="1">
      <c r="J84" s="39"/>
      <c r="K84" s="39"/>
      <c r="L84" s="39"/>
      <c r="M84" s="39"/>
      <c r="N84" s="39"/>
      <c r="O84" s="39"/>
      <c r="P84" s="39"/>
      <c r="T84" s="1"/>
    </row>
    <row r="85" spans="2:22" s="2" customFormat="1">
      <c r="B85" s="36" t="s">
        <v>85</v>
      </c>
      <c r="C85" s="10" t="s">
        <v>244</v>
      </c>
      <c r="D85" s="10" t="s">
        <v>240</v>
      </c>
      <c r="E85" s="10" t="s">
        <v>241</v>
      </c>
      <c r="F85" s="10" t="s">
        <v>239</v>
      </c>
      <c r="G85" s="10" t="s">
        <v>182</v>
      </c>
      <c r="H85" s="10" t="s">
        <v>160</v>
      </c>
      <c r="I85" s="10" t="s">
        <v>42</v>
      </c>
      <c r="J85" s="10" t="s">
        <v>43</v>
      </c>
      <c r="K85" s="10" t="s">
        <v>44</v>
      </c>
      <c r="L85" s="10" t="s">
        <v>45</v>
      </c>
      <c r="M85" s="10" t="s">
        <v>46</v>
      </c>
      <c r="N85" s="11" t="s">
        <v>47</v>
      </c>
      <c r="O85" s="10" t="s">
        <v>48</v>
      </c>
      <c r="P85" s="10" t="s">
        <v>49</v>
      </c>
      <c r="Q85" s="10" t="s">
        <v>50</v>
      </c>
      <c r="R85" s="10" t="s">
        <v>51</v>
      </c>
      <c r="T85" s="1"/>
    </row>
    <row r="86" spans="2:22" s="2" customFormat="1">
      <c r="B86" s="20" t="s">
        <v>86</v>
      </c>
      <c r="C86" s="39">
        <f>C4+E4+F4+G4</f>
        <v>34809</v>
      </c>
      <c r="D86" s="39">
        <f>D4</f>
        <v>34005</v>
      </c>
      <c r="E86" s="39">
        <f>E4+F4+G4+H4</f>
        <v>34005</v>
      </c>
      <c r="F86" s="39">
        <f>F4+G4+H4+J4</f>
        <v>33371</v>
      </c>
      <c r="G86" s="39">
        <f>G4+H4+J4+K4</f>
        <v>32381</v>
      </c>
      <c r="H86" s="39">
        <f>H4+J4+K4+L4</f>
        <v>31860</v>
      </c>
      <c r="I86" s="39">
        <f>I4</f>
        <v>31581</v>
      </c>
      <c r="J86" s="39">
        <f>J4+K4+L4+M4</f>
        <v>31581</v>
      </c>
      <c r="K86" s="39">
        <f>K4+L4+M4+O4</f>
        <v>31307</v>
      </c>
      <c r="L86" s="39">
        <f>L4+M4+O4+P4</f>
        <v>31069</v>
      </c>
      <c r="M86" s="39">
        <f>M4+O4+P4+Q4</f>
        <v>29348</v>
      </c>
      <c r="N86" s="39">
        <f>N4</f>
        <v>27145</v>
      </c>
      <c r="O86" s="39">
        <f>O4+P4+Q4+R4</f>
        <v>27145</v>
      </c>
      <c r="P86" s="39">
        <v>25637</v>
      </c>
      <c r="Q86" s="39">
        <v>24539</v>
      </c>
      <c r="R86" s="39">
        <v>24528</v>
      </c>
      <c r="T86" s="1"/>
    </row>
    <row r="87" spans="2:22" s="2" customFormat="1">
      <c r="B87" s="20" t="s">
        <v>87</v>
      </c>
      <c r="C87" s="39">
        <v>42598</v>
      </c>
      <c r="D87" s="39">
        <v>40828</v>
      </c>
      <c r="E87" s="39">
        <v>40828</v>
      </c>
      <c r="F87" s="39">
        <v>40052</v>
      </c>
      <c r="G87" s="39">
        <v>39080</v>
      </c>
      <c r="H87" s="39">
        <v>38498</v>
      </c>
      <c r="I87" s="39">
        <v>38342</v>
      </c>
      <c r="J87" s="39">
        <v>38342</v>
      </c>
      <c r="K87" s="39">
        <v>38418</v>
      </c>
      <c r="L87" s="39">
        <v>38221</v>
      </c>
      <c r="M87" s="39">
        <v>35373</v>
      </c>
      <c r="N87" s="39">
        <v>31611</v>
      </c>
      <c r="O87" s="39">
        <v>31611</v>
      </c>
      <c r="P87" s="39">
        <v>27676</v>
      </c>
      <c r="Q87" s="39">
        <v>24275</v>
      </c>
      <c r="R87" s="39">
        <v>23189</v>
      </c>
      <c r="S87" s="56"/>
      <c r="T87" s="57"/>
      <c r="U87" s="58"/>
      <c r="V87" s="58"/>
    </row>
    <row r="88" spans="2:22" s="2" customFormat="1">
      <c r="B88" s="59" t="s">
        <v>37</v>
      </c>
      <c r="C88" s="106">
        <f t="shared" ref="C88:K88" si="41">C86/C87</f>
        <v>0.81715103995492744</v>
      </c>
      <c r="D88" s="106">
        <f t="shared" si="41"/>
        <v>0.83288429509160378</v>
      </c>
      <c r="E88" s="106">
        <f t="shared" si="41"/>
        <v>0.83288429509160378</v>
      </c>
      <c r="F88" s="106">
        <f t="shared" si="41"/>
        <v>0.83319185059422751</v>
      </c>
      <c r="G88" s="106">
        <f t="shared" si="41"/>
        <v>0.82858239508700104</v>
      </c>
      <c r="H88" s="106">
        <f t="shared" si="41"/>
        <v>0.82757545846537484</v>
      </c>
      <c r="I88" s="106">
        <f t="shared" si="41"/>
        <v>0.8236659537843618</v>
      </c>
      <c r="J88" s="106">
        <f t="shared" si="41"/>
        <v>0.8236659537843618</v>
      </c>
      <c r="K88" s="106">
        <f t="shared" si="41"/>
        <v>0.81490447186214798</v>
      </c>
      <c r="L88" s="106">
        <f t="shared" ref="L88:R88" si="42">L86/L87</f>
        <v>0.81287773736950886</v>
      </c>
      <c r="M88" s="106">
        <f t="shared" si="42"/>
        <v>0.82967234896672604</v>
      </c>
      <c r="N88" s="106">
        <f t="shared" si="42"/>
        <v>0.85872006579987981</v>
      </c>
      <c r="O88" s="106">
        <f t="shared" si="42"/>
        <v>0.85872006579987981</v>
      </c>
      <c r="P88" s="106">
        <f t="shared" si="42"/>
        <v>0.92632605867899986</v>
      </c>
      <c r="Q88" s="106">
        <f t="shared" si="42"/>
        <v>1.0108753861997941</v>
      </c>
      <c r="R88" s="106">
        <f t="shared" si="42"/>
        <v>1.057742895338307</v>
      </c>
      <c r="S88" s="1"/>
      <c r="T88" s="1"/>
    </row>
    <row r="89" spans="2:22" s="2" customFormat="1">
      <c r="B89" s="55" t="s">
        <v>88</v>
      </c>
      <c r="C89" s="55"/>
      <c r="D89" s="55"/>
      <c r="E89" s="55"/>
      <c r="F89" s="55"/>
      <c r="G89" s="55"/>
      <c r="H89" s="55"/>
      <c r="T89" s="60"/>
    </row>
    <row r="90" spans="2:22" s="2" customFormat="1">
      <c r="I90" s="39"/>
      <c r="J90" s="39"/>
      <c r="K90" s="39"/>
      <c r="L90" s="39"/>
      <c r="M90" s="39"/>
      <c r="N90" s="39"/>
      <c r="O90" s="39"/>
      <c r="T90" s="1"/>
    </row>
    <row r="91" spans="2:22" s="2" customFormat="1">
      <c r="T91" s="1"/>
    </row>
    <row r="92" spans="2:22" s="2" customFormat="1">
      <c r="B92" s="36" t="s">
        <v>161</v>
      </c>
      <c r="C92" s="10" t="s">
        <v>244</v>
      </c>
      <c r="D92" s="10" t="s">
        <v>240</v>
      </c>
      <c r="E92" s="10" t="s">
        <v>241</v>
      </c>
      <c r="F92" s="10" t="s">
        <v>239</v>
      </c>
      <c r="G92" s="10" t="s">
        <v>182</v>
      </c>
      <c r="H92" s="10" t="s">
        <v>160</v>
      </c>
      <c r="I92" s="10" t="s">
        <v>42</v>
      </c>
      <c r="J92" s="10" t="s">
        <v>43</v>
      </c>
      <c r="K92" s="10" t="s">
        <v>44</v>
      </c>
      <c r="L92" s="10" t="s">
        <v>45</v>
      </c>
      <c r="M92" s="10" t="s">
        <v>46</v>
      </c>
      <c r="N92" s="11" t="s">
        <v>47</v>
      </c>
      <c r="O92" s="10" t="s">
        <v>48</v>
      </c>
      <c r="P92" s="10" t="s">
        <v>49</v>
      </c>
      <c r="Q92" s="10" t="s">
        <v>50</v>
      </c>
      <c r="R92" s="10" t="s">
        <v>51</v>
      </c>
      <c r="T92" s="1"/>
    </row>
    <row r="93" spans="2:22" s="2" customFormat="1">
      <c r="B93" s="20" t="s">
        <v>162</v>
      </c>
      <c r="C93" s="39">
        <v>3301</v>
      </c>
      <c r="D93" s="39">
        <v>3345</v>
      </c>
      <c r="E93" s="39">
        <v>3345</v>
      </c>
      <c r="F93" s="39">
        <v>3281</v>
      </c>
      <c r="G93" s="39">
        <v>3143</v>
      </c>
      <c r="H93" s="39">
        <v>3013</v>
      </c>
      <c r="I93" s="39">
        <v>2934</v>
      </c>
      <c r="J93" s="39">
        <v>2934</v>
      </c>
      <c r="K93" s="39">
        <v>2913</v>
      </c>
      <c r="L93" s="39">
        <v>2910</v>
      </c>
      <c r="M93" s="39">
        <v>2741</v>
      </c>
      <c r="N93" s="39">
        <v>2503</v>
      </c>
      <c r="O93" s="39">
        <v>2503</v>
      </c>
      <c r="P93" s="39">
        <v>2397</v>
      </c>
      <c r="Q93" s="39">
        <v>2292</v>
      </c>
      <c r="R93" s="39">
        <v>2305</v>
      </c>
      <c r="T93" s="1"/>
    </row>
    <row r="94" spans="2:22" s="2" customFormat="1">
      <c r="B94" s="20" t="s">
        <v>163</v>
      </c>
      <c r="C94" s="39">
        <f>BR!C22</f>
        <v>30352</v>
      </c>
      <c r="D94" s="39">
        <f>BR!D22</f>
        <v>30126</v>
      </c>
      <c r="E94" s="39">
        <f>BR!D22</f>
        <v>30126</v>
      </c>
      <c r="F94" s="39">
        <f>BR!E22</f>
        <v>29535</v>
      </c>
      <c r="G94" s="39">
        <f>BR!F22</f>
        <v>29312</v>
      </c>
      <c r="H94" s="39">
        <f>BR!G22</f>
        <v>29302</v>
      </c>
      <c r="I94" s="39">
        <f>BR!H22</f>
        <v>27216</v>
      </c>
      <c r="J94" s="39">
        <f>BR!H22</f>
        <v>27216</v>
      </c>
      <c r="K94" s="39">
        <f>BR!I22</f>
        <v>26103</v>
      </c>
      <c r="L94" s="39">
        <f>BR!J22</f>
        <v>25939</v>
      </c>
      <c r="M94" s="39">
        <f>BR!K22</f>
        <v>26309</v>
      </c>
      <c r="N94" s="39">
        <f>BR!L22</f>
        <v>25137</v>
      </c>
      <c r="O94" s="39">
        <f>BR!L22</f>
        <v>25137</v>
      </c>
      <c r="P94" s="95">
        <f>BR!M22</f>
        <v>24443</v>
      </c>
      <c r="Q94" s="95">
        <f>BR!N22</f>
        <v>23268</v>
      </c>
      <c r="R94" s="95">
        <f>BR!O22</f>
        <v>19129</v>
      </c>
      <c r="T94" s="1"/>
    </row>
    <row r="95" spans="2:22" s="2" customFormat="1">
      <c r="B95" s="20" t="s">
        <v>164</v>
      </c>
      <c r="C95" s="39">
        <f>(C94+H94)/2</f>
        <v>29827</v>
      </c>
      <c r="D95" s="39">
        <f>(D94+I94)/2</f>
        <v>28671</v>
      </c>
      <c r="E95" s="39">
        <f>(E94+J94)/2</f>
        <v>28671</v>
      </c>
      <c r="F95" s="39">
        <f t="shared" ref="F95:I95" si="43">(F94+K94)/2</f>
        <v>27819</v>
      </c>
      <c r="G95" s="39">
        <f t="shared" si="43"/>
        <v>27625.5</v>
      </c>
      <c r="H95" s="39">
        <f t="shared" si="43"/>
        <v>27805.5</v>
      </c>
      <c r="I95" s="39">
        <f t="shared" si="43"/>
        <v>26176.5</v>
      </c>
      <c r="J95" s="39">
        <f t="shared" ref="J95:M95" si="44">(J94+O94)/2</f>
        <v>26176.5</v>
      </c>
      <c r="K95" s="39">
        <f t="shared" si="44"/>
        <v>25273</v>
      </c>
      <c r="L95" s="39">
        <f t="shared" si="44"/>
        <v>24603.5</v>
      </c>
      <c r="M95" s="39">
        <f t="shared" si="44"/>
        <v>22719</v>
      </c>
      <c r="N95" s="39">
        <v>21879</v>
      </c>
      <c r="O95" s="39">
        <v>21879</v>
      </c>
      <c r="P95" s="39">
        <v>21547</v>
      </c>
      <c r="Q95" s="95">
        <v>20753</v>
      </c>
      <c r="R95" s="95">
        <v>19031</v>
      </c>
      <c r="T95" s="1"/>
    </row>
    <row r="96" spans="2:22" s="2" customFormat="1">
      <c r="B96" s="81" t="s">
        <v>165</v>
      </c>
      <c r="C96" s="96">
        <f t="shared" ref="C96:M96" si="45">C93/C95</f>
        <v>0.11067153920944112</v>
      </c>
      <c r="D96" s="96">
        <f t="shared" si="45"/>
        <v>0.11666841058909699</v>
      </c>
      <c r="E96" s="96">
        <f t="shared" si="45"/>
        <v>0.11666841058909699</v>
      </c>
      <c r="F96" s="96">
        <f t="shared" si="45"/>
        <v>0.11794097559222115</v>
      </c>
      <c r="G96" s="96">
        <f t="shared" si="45"/>
        <v>0.11377169643988344</v>
      </c>
      <c r="H96" s="96">
        <f t="shared" si="45"/>
        <v>0.10835985686285088</v>
      </c>
      <c r="I96" s="96">
        <f t="shared" si="45"/>
        <v>0.11208526731992435</v>
      </c>
      <c r="J96" s="96">
        <f>J93/J95</f>
        <v>0.11208526731992435</v>
      </c>
      <c r="K96" s="96">
        <f t="shared" si="45"/>
        <v>0.11526134610058165</v>
      </c>
      <c r="L96" s="96">
        <f t="shared" si="45"/>
        <v>0.11827585506127176</v>
      </c>
      <c r="M96" s="96">
        <f t="shared" si="45"/>
        <v>0.12064791584136626</v>
      </c>
      <c r="N96" s="96">
        <f t="shared" ref="N96:R96" si="46">N93/N95</f>
        <v>0.1144019379313497</v>
      </c>
      <c r="O96" s="96">
        <f t="shared" si="46"/>
        <v>0.1144019379313497</v>
      </c>
      <c r="P96" s="96">
        <f t="shared" si="46"/>
        <v>0.11124518494453985</v>
      </c>
      <c r="Q96" s="96">
        <f t="shared" si="46"/>
        <v>0.11044186382691659</v>
      </c>
      <c r="R96" s="96">
        <f t="shared" si="46"/>
        <v>0.12111817560821816</v>
      </c>
      <c r="T96" s="1"/>
    </row>
    <row r="97" spans="2:20" s="2" customFormat="1">
      <c r="B97" s="20" t="s">
        <v>162</v>
      </c>
      <c r="C97" s="39">
        <v>3132</v>
      </c>
      <c r="D97" s="39">
        <f>D19</f>
        <v>3190</v>
      </c>
      <c r="E97" s="39">
        <f>E19+F19+G19+H19</f>
        <v>3190</v>
      </c>
      <c r="F97" s="39">
        <f>F19+G19+H19+J19</f>
        <v>2862</v>
      </c>
      <c r="G97" s="39">
        <f>G19+H19+J19+K19</f>
        <v>2715</v>
      </c>
      <c r="H97" s="39">
        <f>H19+J19+K19+L19</f>
        <v>2555</v>
      </c>
      <c r="I97" s="39">
        <f>I19</f>
        <v>2874</v>
      </c>
      <c r="J97" s="39">
        <f>J21+K21+L21+M21</f>
        <v>2874</v>
      </c>
      <c r="K97" s="39">
        <f>K19+L19+M19+O19</f>
        <v>3120</v>
      </c>
      <c r="L97" s="39">
        <f>L19+M19+O19+P19</f>
        <v>3116</v>
      </c>
      <c r="M97" s="39">
        <f>M19+O19+P19+Q19</f>
        <v>2916</v>
      </c>
      <c r="N97" s="39">
        <f>N19</f>
        <v>2216</v>
      </c>
      <c r="O97" s="39">
        <f>O19+P19+Q19+R19</f>
        <v>2216</v>
      </c>
      <c r="P97" s="39">
        <v>2136</v>
      </c>
      <c r="Q97" s="39">
        <v>1991</v>
      </c>
      <c r="R97" s="39">
        <v>2074</v>
      </c>
      <c r="T97" s="1"/>
    </row>
    <row r="98" spans="2:20" s="2" customFormat="1">
      <c r="B98" s="20" t="s">
        <v>163</v>
      </c>
      <c r="C98" s="18">
        <f>BR!C22</f>
        <v>30352</v>
      </c>
      <c r="D98" s="18">
        <f>BR!D22</f>
        <v>30126</v>
      </c>
      <c r="E98" s="18">
        <f>BR!D22</f>
        <v>30126</v>
      </c>
      <c r="F98" s="18">
        <f>BR!E22</f>
        <v>29535</v>
      </c>
      <c r="G98" s="18">
        <f>BR!F22</f>
        <v>29312</v>
      </c>
      <c r="H98" s="18">
        <f>BR!G22</f>
        <v>29302</v>
      </c>
      <c r="I98" s="18">
        <f>BR!H22</f>
        <v>27216</v>
      </c>
      <c r="J98" s="18">
        <f>BR!H22</f>
        <v>27216</v>
      </c>
      <c r="K98" s="18">
        <f>BR!I22</f>
        <v>26103</v>
      </c>
      <c r="L98" s="18">
        <f>BR!J22</f>
        <v>25939</v>
      </c>
      <c r="M98" s="18">
        <f>BR!K22</f>
        <v>26309</v>
      </c>
      <c r="N98" s="18">
        <f>BR!L22</f>
        <v>25137</v>
      </c>
      <c r="O98" s="18">
        <f>BR!L22</f>
        <v>25137</v>
      </c>
      <c r="P98" s="18">
        <f>BR!M22</f>
        <v>24443</v>
      </c>
      <c r="Q98" s="18">
        <f>BR!N22</f>
        <v>23268</v>
      </c>
      <c r="R98" s="18">
        <f>BR!O22</f>
        <v>19129</v>
      </c>
      <c r="T98" s="1"/>
    </row>
    <row r="99" spans="2:20" s="2" customFormat="1">
      <c r="B99" s="20" t="s">
        <v>164</v>
      </c>
      <c r="C99" s="39">
        <f>(C98+H98)/2</f>
        <v>29827</v>
      </c>
      <c r="D99" s="39">
        <f>(D98+I98)/2</f>
        <v>28671</v>
      </c>
      <c r="E99" s="39">
        <f t="shared" ref="E99" si="47">(E98+J98)/2</f>
        <v>28671</v>
      </c>
      <c r="F99" s="39">
        <f>(F98+K98)/2</f>
        <v>27819</v>
      </c>
      <c r="G99" s="39">
        <f>(G98+L98)/2</f>
        <v>27625.5</v>
      </c>
      <c r="H99" s="39">
        <f t="shared" ref="H99:M99" si="48">(H98+M98)/2</f>
        <v>27805.5</v>
      </c>
      <c r="I99" s="39">
        <f t="shared" si="48"/>
        <v>26176.5</v>
      </c>
      <c r="J99" s="39">
        <f t="shared" si="48"/>
        <v>26176.5</v>
      </c>
      <c r="K99" s="39">
        <f t="shared" si="48"/>
        <v>25273</v>
      </c>
      <c r="L99" s="39">
        <f t="shared" si="48"/>
        <v>24603.5</v>
      </c>
      <c r="M99" s="39">
        <f t="shared" si="48"/>
        <v>22719</v>
      </c>
      <c r="N99" s="39">
        <v>21879</v>
      </c>
      <c r="O99" s="39">
        <v>21879</v>
      </c>
      <c r="P99" s="39">
        <v>21547</v>
      </c>
      <c r="Q99" s="39">
        <v>20753</v>
      </c>
      <c r="R99" s="39">
        <v>19031</v>
      </c>
      <c r="T99" s="1"/>
    </row>
    <row r="100" spans="2:20" s="2" customFormat="1">
      <c r="B100" s="81" t="s">
        <v>256</v>
      </c>
      <c r="C100" s="96">
        <f t="shared" ref="C100:R100" si="49">C97/C99</f>
        <v>0.10500553190062695</v>
      </c>
      <c r="D100" s="96">
        <f t="shared" si="49"/>
        <v>0.11126225105507306</v>
      </c>
      <c r="E100" s="96">
        <f t="shared" si="49"/>
        <v>0.11126225105507306</v>
      </c>
      <c r="F100" s="96">
        <f t="shared" si="49"/>
        <v>0.10287932707861533</v>
      </c>
      <c r="G100" s="96">
        <f t="shared" si="49"/>
        <v>9.8278764185263615E-2</v>
      </c>
      <c r="H100" s="96">
        <f t="shared" si="49"/>
        <v>9.1888295481109855E-2</v>
      </c>
      <c r="I100" s="96">
        <f t="shared" si="49"/>
        <v>0.10979313506389318</v>
      </c>
      <c r="J100" s="96">
        <f t="shared" si="49"/>
        <v>0.10979313506389318</v>
      </c>
      <c r="K100" s="96">
        <f t="shared" si="49"/>
        <v>0.12345190519526768</v>
      </c>
      <c r="L100" s="96">
        <f t="shared" si="49"/>
        <v>0.12664864755014529</v>
      </c>
      <c r="M100" s="96">
        <f t="shared" si="49"/>
        <v>0.12835071966195696</v>
      </c>
      <c r="N100" s="96">
        <f t="shared" si="49"/>
        <v>0.10128433657845423</v>
      </c>
      <c r="O100" s="96">
        <f t="shared" si="49"/>
        <v>0.10128433657845423</v>
      </c>
      <c r="P100" s="96">
        <f t="shared" si="49"/>
        <v>9.913212976284401E-2</v>
      </c>
      <c r="Q100" s="96">
        <f t="shared" si="49"/>
        <v>9.5937936683852934E-2</v>
      </c>
      <c r="R100" s="96">
        <f t="shared" si="49"/>
        <v>0.10898008512427093</v>
      </c>
      <c r="T100" s="1"/>
    </row>
    <row r="101" spans="2:20" s="2" customFormat="1">
      <c r="B101" s="20" t="s">
        <v>162</v>
      </c>
      <c r="C101" s="39">
        <v>3132</v>
      </c>
      <c r="D101" s="39">
        <v>3190</v>
      </c>
      <c r="E101" s="39">
        <v>3190</v>
      </c>
      <c r="F101" s="39">
        <f>F19+G19+H19+J19</f>
        <v>2862</v>
      </c>
      <c r="G101" s="39">
        <f>G19+H19+J19+K19</f>
        <v>2715</v>
      </c>
      <c r="H101" s="39">
        <f>H19+J19+K19+L19</f>
        <v>2555</v>
      </c>
      <c r="I101" s="39">
        <v>2874</v>
      </c>
      <c r="J101" s="39">
        <f>J19+K19+L19+M19</f>
        <v>2874</v>
      </c>
      <c r="K101" s="39">
        <f>K19+L19+M19+O19</f>
        <v>3120</v>
      </c>
      <c r="L101" s="39">
        <f>L19+M19+O19+P19</f>
        <v>3116</v>
      </c>
      <c r="M101" s="39">
        <f>M19+O19+P19+Q19</f>
        <v>2916</v>
      </c>
      <c r="N101" s="39">
        <v>6585</v>
      </c>
      <c r="O101" s="39">
        <f>O19+P19+Q19+R19</f>
        <v>2216</v>
      </c>
      <c r="P101" s="95">
        <v>6610</v>
      </c>
      <c r="Q101" s="95">
        <v>6596</v>
      </c>
      <c r="R101" s="95">
        <v>2444</v>
      </c>
      <c r="T101" s="1"/>
    </row>
    <row r="102" spans="2:20" s="2" customFormat="1">
      <c r="B102" s="20" t="s">
        <v>163</v>
      </c>
      <c r="C102" s="39">
        <f>BR!C22</f>
        <v>30352</v>
      </c>
      <c r="D102" s="39">
        <f>BR!D22</f>
        <v>30126</v>
      </c>
      <c r="E102" s="39">
        <f>BR!D22</f>
        <v>30126</v>
      </c>
      <c r="F102" s="39">
        <f>BR!E22</f>
        <v>29535</v>
      </c>
      <c r="G102" s="39">
        <f>BR!F22</f>
        <v>29312</v>
      </c>
      <c r="H102" s="39">
        <f>BR!G22</f>
        <v>29302</v>
      </c>
      <c r="I102" s="39">
        <f>BR!H22</f>
        <v>27216</v>
      </c>
      <c r="J102" s="39">
        <f>BR!H22</f>
        <v>27216</v>
      </c>
      <c r="K102" s="39">
        <f>BR!I22</f>
        <v>26103</v>
      </c>
      <c r="L102" s="39">
        <f>BR!J22</f>
        <v>25939</v>
      </c>
      <c r="M102" s="39">
        <f>BR!K22</f>
        <v>26309</v>
      </c>
      <c r="N102" s="39">
        <f>BR!L22</f>
        <v>25137</v>
      </c>
      <c r="O102" s="39">
        <f>BR!L22</f>
        <v>25137</v>
      </c>
      <c r="P102" s="39">
        <f>BR!M22</f>
        <v>24443</v>
      </c>
      <c r="Q102" s="95">
        <f>BR!N22</f>
        <v>23268</v>
      </c>
      <c r="R102" s="95">
        <f>BR!O22</f>
        <v>19129</v>
      </c>
      <c r="T102" s="1"/>
    </row>
    <row r="103" spans="2:20" s="2" customFormat="1">
      <c r="B103" s="20" t="s">
        <v>164</v>
      </c>
      <c r="C103" s="39">
        <f>(C102+H102)/2</f>
        <v>29827</v>
      </c>
      <c r="D103" s="39">
        <f>(D102+I102)/2</f>
        <v>28671</v>
      </c>
      <c r="E103" s="39">
        <f>(E102+J102)/2</f>
        <v>28671</v>
      </c>
      <c r="F103" s="39">
        <f>(F102+K102)/2</f>
        <v>27819</v>
      </c>
      <c r="G103" s="39">
        <f>(G102+L102)/2</f>
        <v>27625.5</v>
      </c>
      <c r="H103" s="39">
        <f t="shared" ref="H103:M103" si="50">(H102+M102)/2</f>
        <v>27805.5</v>
      </c>
      <c r="I103" s="39">
        <f t="shared" si="50"/>
        <v>26176.5</v>
      </c>
      <c r="J103" s="39">
        <f t="shared" si="50"/>
        <v>26176.5</v>
      </c>
      <c r="K103" s="39">
        <f t="shared" si="50"/>
        <v>25273</v>
      </c>
      <c r="L103" s="39">
        <f t="shared" si="50"/>
        <v>24603.5</v>
      </c>
      <c r="M103" s="39">
        <f t="shared" si="50"/>
        <v>22719</v>
      </c>
      <c r="N103" s="39">
        <v>21879</v>
      </c>
      <c r="O103" s="39">
        <v>21879</v>
      </c>
      <c r="P103" s="39">
        <v>21547</v>
      </c>
      <c r="Q103" s="95">
        <v>20753</v>
      </c>
      <c r="R103" s="95">
        <v>19031</v>
      </c>
      <c r="T103" s="1"/>
    </row>
    <row r="104" spans="2:20" s="2" customFormat="1">
      <c r="B104" s="97" t="s">
        <v>166</v>
      </c>
      <c r="C104" s="99">
        <f t="shared" ref="C104:E104" si="51">C101/C103</f>
        <v>0.10500553190062695</v>
      </c>
      <c r="D104" s="99">
        <f>D101/D103</f>
        <v>0.11126225105507306</v>
      </c>
      <c r="E104" s="99">
        <f t="shared" si="51"/>
        <v>0.11126225105507306</v>
      </c>
      <c r="F104" s="99">
        <f>F101/F103</f>
        <v>0.10287932707861533</v>
      </c>
      <c r="G104" s="99">
        <f>G101/G103</f>
        <v>9.8278764185263615E-2</v>
      </c>
      <c r="H104" s="99">
        <f>H101/H103</f>
        <v>9.1888295481109855E-2</v>
      </c>
      <c r="I104" s="99">
        <f t="shared" ref="I104:R104" si="52">I101/I103</f>
        <v>0.10979313506389318</v>
      </c>
      <c r="J104" s="99">
        <f t="shared" si="52"/>
        <v>0.10979313506389318</v>
      </c>
      <c r="K104" s="99">
        <f t="shared" si="52"/>
        <v>0.12345190519526768</v>
      </c>
      <c r="L104" s="99">
        <f t="shared" si="52"/>
        <v>0.12664864755014529</v>
      </c>
      <c r="M104" s="99">
        <f t="shared" si="52"/>
        <v>0.12835071966195696</v>
      </c>
      <c r="N104" s="99">
        <f t="shared" si="52"/>
        <v>0.30097353626765394</v>
      </c>
      <c r="O104" s="99">
        <f t="shared" si="52"/>
        <v>0.10128433657845423</v>
      </c>
      <c r="P104" s="99">
        <f t="shared" si="52"/>
        <v>0.30677124425674107</v>
      </c>
      <c r="Q104" s="99">
        <f t="shared" si="52"/>
        <v>0.31783356623138825</v>
      </c>
      <c r="R104" s="99">
        <f t="shared" si="52"/>
        <v>0.12842204823708686</v>
      </c>
      <c r="T104" s="1"/>
    </row>
    <row r="105" spans="2:20" s="2" customFormat="1">
      <c r="T105" s="1"/>
    </row>
    <row r="106" spans="2:20" s="2" customFormat="1">
      <c r="T106" s="1"/>
    </row>
    <row r="107" spans="2:20" s="2" customFormat="1">
      <c r="T107" s="1"/>
    </row>
    <row r="108" spans="2:20" s="2" customFormat="1">
      <c r="T108" s="1"/>
    </row>
    <row r="109" spans="2:20" s="2" customFormat="1">
      <c r="T109" s="1"/>
    </row>
    <row r="110" spans="2:20" s="2" customFormat="1">
      <c r="T110" s="1"/>
    </row>
    <row r="111" spans="2:20" s="2" customFormat="1">
      <c r="T111" s="1"/>
    </row>
    <row r="112" spans="2:20" s="2" customFormat="1">
      <c r="T112" s="1"/>
    </row>
    <row r="113" spans="20:20" s="2" customFormat="1">
      <c r="T113" s="1"/>
    </row>
    <row r="114" spans="20:20" s="2" customFormat="1">
      <c r="T114" s="1"/>
    </row>
    <row r="115" spans="20:20" s="2" customFormat="1">
      <c r="T115" s="1"/>
    </row>
    <row r="116" spans="20:20" s="2" customFormat="1">
      <c r="T116" s="1"/>
    </row>
    <row r="117" spans="20:20" s="2" customFormat="1">
      <c r="T117" s="1"/>
    </row>
    <row r="118" spans="20:20" s="2" customFormat="1">
      <c r="T118" s="1"/>
    </row>
    <row r="119" spans="20:20" s="2" customFormat="1">
      <c r="T119" s="1"/>
    </row>
    <row r="120" spans="20:20" s="2" customFormat="1">
      <c r="T120" s="1"/>
    </row>
    <row r="121" spans="20:20" s="2" customFormat="1">
      <c r="T121" s="1"/>
    </row>
    <row r="122" spans="20:20" s="2" customFormat="1">
      <c r="T122" s="1"/>
    </row>
    <row r="123" spans="20:20" s="2" customFormat="1">
      <c r="T123" s="1"/>
    </row>
    <row r="124" spans="20:20" s="2" customFormat="1">
      <c r="T124" s="1"/>
    </row>
    <row r="125" spans="20:20" s="2" customFormat="1">
      <c r="T125" s="1"/>
    </row>
    <row r="126" spans="20:20" s="2" customFormat="1">
      <c r="T126" s="1"/>
    </row>
    <row r="127" spans="20:20" s="2" customFormat="1">
      <c r="T127" s="1"/>
    </row>
    <row r="128" spans="20:20" s="2" customFormat="1">
      <c r="T128" s="1"/>
    </row>
    <row r="129" spans="20:20" s="2" customFormat="1">
      <c r="T129" s="1"/>
    </row>
    <row r="130" spans="20:20" s="2" customFormat="1">
      <c r="T130" s="1"/>
    </row>
    <row r="131" spans="20:20" s="2" customFormat="1">
      <c r="T131" s="1"/>
    </row>
    <row r="132" spans="20:20" s="2" customFormat="1">
      <c r="T132" s="1"/>
    </row>
    <row r="133" spans="20:20" s="2" customFormat="1">
      <c r="T133" s="1"/>
    </row>
    <row r="134" spans="20:20" s="2" customFormat="1">
      <c r="T134" s="1"/>
    </row>
    <row r="135" spans="20:20" s="2" customFormat="1">
      <c r="T135" s="1"/>
    </row>
    <row r="136" spans="20:20" s="2" customFormat="1">
      <c r="T136" s="1"/>
    </row>
    <row r="137" spans="20:20" s="2" customFormat="1">
      <c r="T137" s="1"/>
    </row>
    <row r="138" spans="20:20" s="2" customFormat="1">
      <c r="T138" s="1"/>
    </row>
    <row r="139" spans="20:20" s="2" customFormat="1">
      <c r="T139" s="1"/>
    </row>
    <row r="140" spans="20:20" s="2" customFormat="1">
      <c r="T140" s="1"/>
    </row>
    <row r="141" spans="20:20" s="2" customFormat="1">
      <c r="T141" s="1"/>
    </row>
    <row r="142" spans="20:20" s="2" customFormat="1">
      <c r="T142" s="1"/>
    </row>
    <row r="143" spans="20:20" s="2" customFormat="1">
      <c r="T143" s="1"/>
    </row>
    <row r="144" spans="20:20" s="2" customFormat="1">
      <c r="T144" s="1"/>
    </row>
    <row r="145" spans="20:20" s="2" customFormat="1">
      <c r="T145" s="1"/>
    </row>
    <row r="146" spans="20:20" s="2" customFormat="1">
      <c r="T146" s="1"/>
    </row>
    <row r="147" spans="20:20" s="2" customFormat="1">
      <c r="T147" s="1"/>
    </row>
    <row r="148" spans="20:20" s="2" customFormat="1">
      <c r="T148" s="1"/>
    </row>
    <row r="149" spans="20:20" s="2" customFormat="1">
      <c r="T149" s="1"/>
    </row>
    <row r="150" spans="20:20" s="2" customFormat="1">
      <c r="T150" s="1"/>
    </row>
    <row r="151" spans="20:20" s="2" customFormat="1">
      <c r="T151" s="1"/>
    </row>
    <row r="152" spans="20:20" s="2" customFormat="1">
      <c r="T152" s="1"/>
    </row>
    <row r="153" spans="20:20" s="2" customFormat="1">
      <c r="T153" s="1"/>
    </row>
    <row r="154" spans="20:20" s="2" customFormat="1">
      <c r="T154" s="1"/>
    </row>
    <row r="155" spans="20:20" s="2" customFormat="1">
      <c r="T155" s="1"/>
    </row>
    <row r="156" spans="20:20" s="2" customFormat="1">
      <c r="T156" s="1"/>
    </row>
    <row r="157" spans="20:20" s="2" customFormat="1">
      <c r="T157" s="1"/>
    </row>
    <row r="158" spans="20:20" s="2" customFormat="1">
      <c r="T158" s="1"/>
    </row>
    <row r="159" spans="20:20" s="2" customFormat="1">
      <c r="T159" s="1"/>
    </row>
    <row r="160" spans="20:20" s="2" customFormat="1">
      <c r="T160" s="1"/>
    </row>
    <row r="161" spans="20:20" s="2" customFormat="1">
      <c r="T161" s="1"/>
    </row>
    <row r="162" spans="20:20" s="2" customFormat="1">
      <c r="T162" s="1"/>
    </row>
    <row r="163" spans="20:20" s="2" customFormat="1">
      <c r="T163" s="1"/>
    </row>
    <row r="164" spans="20:20" s="2" customFormat="1">
      <c r="T164" s="1"/>
    </row>
    <row r="165" spans="20:20" s="2" customFormat="1">
      <c r="T165" s="1"/>
    </row>
    <row r="166" spans="20:20" s="2" customFormat="1">
      <c r="T166" s="1"/>
    </row>
    <row r="167" spans="20:20" s="2" customFormat="1">
      <c r="T167" s="1"/>
    </row>
    <row r="168" spans="20:20" s="2" customFormat="1">
      <c r="T168" s="1"/>
    </row>
    <row r="169" spans="20:20" s="2" customFormat="1">
      <c r="T169" s="1"/>
    </row>
    <row r="170" spans="20:20" s="2" customFormat="1">
      <c r="T170" s="1"/>
    </row>
    <row r="171" spans="20:20" s="2" customFormat="1">
      <c r="T171" s="1"/>
    </row>
    <row r="172" spans="20:20" s="2" customFormat="1">
      <c r="T172" s="1"/>
    </row>
    <row r="173" spans="20:20" s="2" customFormat="1">
      <c r="T173" s="1"/>
    </row>
    <row r="174" spans="20:20" s="2" customFormat="1">
      <c r="T174" s="1"/>
    </row>
    <row r="175" spans="20:20" s="2" customFormat="1">
      <c r="T175" s="1"/>
    </row>
    <row r="176" spans="20:20" s="2" customFormat="1">
      <c r="T176" s="1"/>
    </row>
    <row r="177" spans="20:20" s="2" customFormat="1">
      <c r="T177" s="1"/>
    </row>
    <row r="178" spans="20:20" s="2" customFormat="1">
      <c r="T178" s="1"/>
    </row>
    <row r="179" spans="20:20" s="2" customFormat="1">
      <c r="T179" s="1"/>
    </row>
    <row r="180" spans="20:20" s="2" customFormat="1">
      <c r="T180" s="1"/>
    </row>
    <row r="181" spans="20:20" s="2" customFormat="1">
      <c r="T181" s="1"/>
    </row>
    <row r="182" spans="20:20" s="2" customFormat="1">
      <c r="T182" s="1"/>
    </row>
    <row r="183" spans="20:20" s="2" customFormat="1">
      <c r="T183" s="1"/>
    </row>
    <row r="184" spans="20:20" s="2" customFormat="1">
      <c r="T184" s="1"/>
    </row>
    <row r="185" spans="20:20" s="2" customFormat="1">
      <c r="T185" s="1"/>
    </row>
    <row r="186" spans="20:20" s="2" customFormat="1">
      <c r="T186" s="1"/>
    </row>
    <row r="187" spans="20:20" s="2" customFormat="1">
      <c r="T187" s="1"/>
    </row>
    <row r="188" spans="20:20" s="2" customFormat="1">
      <c r="T188" s="1"/>
    </row>
    <row r="189" spans="20:20" s="2" customFormat="1">
      <c r="T189" s="1"/>
    </row>
    <row r="190" spans="20:20" s="2" customFormat="1">
      <c r="T190" s="1"/>
    </row>
    <row r="191" spans="20:20" s="2" customFormat="1">
      <c r="T191" s="1"/>
    </row>
    <row r="192" spans="20:20" s="2" customFormat="1">
      <c r="T192" s="1"/>
    </row>
    <row r="193" spans="20:20" s="2" customFormat="1">
      <c r="T193" s="1"/>
    </row>
    <row r="194" spans="20:20" s="2" customFormat="1">
      <c r="T194" s="1"/>
    </row>
    <row r="195" spans="20:20" s="2" customFormat="1">
      <c r="T195" s="1"/>
    </row>
    <row r="196" spans="20:20" s="2" customFormat="1">
      <c r="T196" s="1"/>
    </row>
    <row r="197" spans="20:20" s="2" customFormat="1">
      <c r="T197" s="1"/>
    </row>
    <row r="198" spans="20:20" s="2" customFormat="1">
      <c r="T198" s="1"/>
    </row>
    <row r="199" spans="20:20" s="2" customFormat="1">
      <c r="T199" s="1"/>
    </row>
    <row r="200" spans="20:20" s="2" customFormat="1">
      <c r="T200" s="1"/>
    </row>
    <row r="201" spans="20:20" s="2" customFormat="1">
      <c r="T201" s="1"/>
    </row>
    <row r="202" spans="20:20" s="2" customFormat="1">
      <c r="T202" s="1"/>
    </row>
    <row r="203" spans="20:20" s="2" customFormat="1">
      <c r="T203" s="1"/>
    </row>
    <row r="204" spans="20:20" s="2" customFormat="1">
      <c r="T204" s="1"/>
    </row>
    <row r="205" spans="20:20" s="2" customFormat="1">
      <c r="T205" s="1"/>
    </row>
    <row r="206" spans="20:20" s="2" customFormat="1">
      <c r="T206" s="1"/>
    </row>
    <row r="207" spans="20:20" s="2" customFormat="1">
      <c r="T207" s="1"/>
    </row>
    <row r="208" spans="20:20" s="2" customFormat="1">
      <c r="T208" s="1"/>
    </row>
    <row r="209" spans="20:20" s="2" customFormat="1">
      <c r="T209" s="1"/>
    </row>
    <row r="210" spans="20:20" s="2" customFormat="1">
      <c r="T210" s="1"/>
    </row>
    <row r="211" spans="20:20" s="2" customFormat="1">
      <c r="T211" s="1"/>
    </row>
    <row r="212" spans="20:20" s="2" customFormat="1">
      <c r="T212" s="1"/>
    </row>
    <row r="213" spans="20:20" s="2" customFormat="1">
      <c r="T213" s="1"/>
    </row>
    <row r="214" spans="20:20" s="2" customFormat="1">
      <c r="T214" s="1"/>
    </row>
    <row r="215" spans="20:20" s="2" customFormat="1">
      <c r="T215" s="1"/>
    </row>
    <row r="216" spans="20:20" s="2" customFormat="1">
      <c r="T216" s="1"/>
    </row>
    <row r="217" spans="20:20" s="2" customFormat="1">
      <c r="T217" s="1"/>
    </row>
    <row r="218" spans="20:20" s="2" customFormat="1">
      <c r="T218" s="1"/>
    </row>
    <row r="219" spans="20:20" s="2" customFormat="1">
      <c r="T219" s="1"/>
    </row>
    <row r="220" spans="20:20" s="2" customFormat="1">
      <c r="T220" s="1"/>
    </row>
    <row r="221" spans="20:20" s="2" customFormat="1">
      <c r="T221" s="1"/>
    </row>
    <row r="222" spans="20:20" s="2" customFormat="1">
      <c r="T222" s="1"/>
    </row>
    <row r="223" spans="20:20" s="2" customFormat="1">
      <c r="T223" s="1"/>
    </row>
    <row r="224" spans="20:20" s="2" customFormat="1">
      <c r="T224" s="1"/>
    </row>
    <row r="225" spans="20:20" s="2" customFormat="1">
      <c r="T225" s="1"/>
    </row>
    <row r="226" spans="20:20" s="2" customFormat="1">
      <c r="T226" s="1"/>
    </row>
    <row r="227" spans="20:20" s="2" customFormat="1">
      <c r="T227" s="1"/>
    </row>
    <row r="228" spans="20:20" s="2" customFormat="1">
      <c r="T228" s="1"/>
    </row>
    <row r="229" spans="20:20" s="2" customFormat="1">
      <c r="T229" s="1"/>
    </row>
    <row r="230" spans="20:20" s="2" customFormat="1">
      <c r="T230" s="1"/>
    </row>
    <row r="231" spans="20:20" s="2" customFormat="1">
      <c r="T231" s="1"/>
    </row>
    <row r="232" spans="20:20" s="2" customFormat="1">
      <c r="T232" s="1"/>
    </row>
    <row r="233" spans="20:20" s="2" customFormat="1">
      <c r="T233" s="1"/>
    </row>
    <row r="234" spans="20:20" s="2" customFormat="1">
      <c r="T234" s="1"/>
    </row>
    <row r="235" spans="20:20" s="2" customFormat="1">
      <c r="T235" s="1"/>
    </row>
    <row r="236" spans="20:20" s="2" customFormat="1">
      <c r="T236" s="1"/>
    </row>
    <row r="237" spans="20:20" s="2" customFormat="1">
      <c r="T237" s="1"/>
    </row>
    <row r="238" spans="20:20" s="2" customFormat="1">
      <c r="T238" s="1"/>
    </row>
    <row r="239" spans="20:20" s="2" customFormat="1">
      <c r="T239" s="1"/>
    </row>
    <row r="240" spans="20:20" s="2" customFormat="1">
      <c r="T240" s="1"/>
    </row>
    <row r="241" spans="20:20" s="2" customFormat="1">
      <c r="T241" s="1"/>
    </row>
    <row r="242" spans="20:20" s="2" customFormat="1">
      <c r="T242" s="1"/>
    </row>
    <row r="243" spans="20:20" s="2" customFormat="1">
      <c r="T243" s="1"/>
    </row>
    <row r="244" spans="20:20" s="2" customFormat="1">
      <c r="T244" s="1"/>
    </row>
    <row r="245" spans="20:20" s="2" customFormat="1">
      <c r="T245" s="1"/>
    </row>
    <row r="246" spans="20:20" s="2" customFormat="1">
      <c r="T246" s="1"/>
    </row>
    <row r="247" spans="20:20" s="2" customFormat="1">
      <c r="T247" s="1"/>
    </row>
    <row r="248" spans="20:20" s="2" customFormat="1">
      <c r="T248" s="1"/>
    </row>
    <row r="249" spans="20:20" s="2" customFormat="1">
      <c r="T249" s="1"/>
    </row>
    <row r="250" spans="20:20" s="2" customFormat="1">
      <c r="T250" s="1"/>
    </row>
    <row r="251" spans="20:20" s="2" customFormat="1">
      <c r="T251" s="1"/>
    </row>
    <row r="252" spans="20:20" s="2" customFormat="1">
      <c r="T252" s="1"/>
    </row>
    <row r="253" spans="20:20" s="2" customFormat="1">
      <c r="T253" s="1"/>
    </row>
    <row r="254" spans="20:20" s="2" customFormat="1">
      <c r="T254" s="1"/>
    </row>
    <row r="255" spans="20:20" s="2" customFormat="1">
      <c r="T255" s="1"/>
    </row>
    <row r="256" spans="20:20" s="2" customFormat="1">
      <c r="T256" s="1"/>
    </row>
    <row r="257" spans="20:20" s="2" customFormat="1">
      <c r="T257" s="1"/>
    </row>
    <row r="258" spans="20:20" s="2" customFormat="1">
      <c r="T258" s="1"/>
    </row>
    <row r="259" spans="20:20" s="2" customFormat="1">
      <c r="T259" s="1"/>
    </row>
    <row r="260" spans="20:20" s="2" customFormat="1">
      <c r="T260" s="1"/>
    </row>
    <row r="261" spans="20:20" s="2" customFormat="1">
      <c r="T261" s="1"/>
    </row>
    <row r="262" spans="20:20" s="2" customFormat="1">
      <c r="T262" s="1"/>
    </row>
    <row r="263" spans="20:20" s="2" customFormat="1">
      <c r="T263" s="1"/>
    </row>
    <row r="264" spans="20:20" s="2" customFormat="1">
      <c r="T264" s="1"/>
    </row>
    <row r="265" spans="20:20" s="2" customFormat="1">
      <c r="T265" s="1"/>
    </row>
    <row r="266" spans="20:20" s="2" customFormat="1">
      <c r="T266" s="1"/>
    </row>
    <row r="267" spans="20:20" s="2" customFormat="1">
      <c r="T267" s="1"/>
    </row>
    <row r="268" spans="20:20" s="2" customFormat="1">
      <c r="T268" s="1"/>
    </row>
    <row r="269" spans="20:20" s="2" customFormat="1">
      <c r="T269" s="1"/>
    </row>
    <row r="270" spans="20:20" s="2" customFormat="1">
      <c r="T270" s="1"/>
    </row>
    <row r="271" spans="20:20" s="2" customFormat="1">
      <c r="T271" s="1"/>
    </row>
    <row r="272" spans="20:20" s="2" customFormat="1">
      <c r="T272" s="1"/>
    </row>
    <row r="273" spans="20:20" s="2" customFormat="1">
      <c r="T273" s="1"/>
    </row>
    <row r="274" spans="20:20" s="2" customFormat="1">
      <c r="T274" s="1"/>
    </row>
    <row r="275" spans="20:20" s="2" customFormat="1">
      <c r="T275" s="1"/>
    </row>
    <row r="276" spans="20:20" s="2" customFormat="1">
      <c r="T276" s="1"/>
    </row>
    <row r="277" spans="20:20" s="2" customFormat="1">
      <c r="T277" s="1"/>
    </row>
    <row r="278" spans="20:20" s="2" customFormat="1">
      <c r="T278" s="1"/>
    </row>
    <row r="279" spans="20:20" s="2" customFormat="1">
      <c r="T279" s="1"/>
    </row>
    <row r="280" spans="20:20" s="2" customFormat="1">
      <c r="T280" s="1"/>
    </row>
    <row r="281" spans="20:20" s="2" customFormat="1">
      <c r="T281" s="1"/>
    </row>
    <row r="282" spans="20:20" s="2" customFormat="1">
      <c r="T282" s="1"/>
    </row>
    <row r="283" spans="20:20" s="2" customFormat="1">
      <c r="T283" s="1"/>
    </row>
    <row r="284" spans="20:20" s="2" customFormat="1">
      <c r="T284" s="1"/>
    </row>
    <row r="285" spans="20:20" s="2" customFormat="1">
      <c r="T285" s="1"/>
    </row>
    <row r="286" spans="20:20" s="2" customFormat="1">
      <c r="T286" s="1"/>
    </row>
    <row r="287" spans="20:20" s="2" customFormat="1">
      <c r="T287" s="1"/>
    </row>
    <row r="288" spans="20:20" s="2" customFormat="1">
      <c r="T288" s="1"/>
    </row>
    <row r="289" spans="20:20" s="2" customFormat="1">
      <c r="T289" s="1"/>
    </row>
    <row r="290" spans="20:20" s="2" customFormat="1">
      <c r="T290" s="1"/>
    </row>
    <row r="291" spans="20:20" s="2" customFormat="1">
      <c r="T291" s="1"/>
    </row>
    <row r="292" spans="20:20" s="2" customFormat="1">
      <c r="T292" s="1"/>
    </row>
    <row r="293" spans="20:20" s="2" customFormat="1">
      <c r="T293" s="1"/>
    </row>
    <row r="294" spans="20:20" s="2" customFormat="1">
      <c r="T294" s="1"/>
    </row>
    <row r="295" spans="20:20" s="2" customFormat="1">
      <c r="T295" s="1"/>
    </row>
    <row r="296" spans="20:20" s="2" customFormat="1">
      <c r="T296" s="1"/>
    </row>
    <row r="297" spans="20:20" s="2" customFormat="1">
      <c r="T297" s="1"/>
    </row>
    <row r="298" spans="20:20" s="2" customFormat="1">
      <c r="T298" s="1"/>
    </row>
    <row r="299" spans="20:20" s="2" customFormat="1">
      <c r="T299" s="1"/>
    </row>
    <row r="300" spans="20:20" s="2" customFormat="1">
      <c r="T300" s="1"/>
    </row>
    <row r="301" spans="20:20" s="2" customFormat="1">
      <c r="T301" s="1"/>
    </row>
    <row r="302" spans="20:20" s="2" customFormat="1">
      <c r="T302" s="1"/>
    </row>
    <row r="303" spans="20:20" s="2" customFormat="1">
      <c r="T303" s="1"/>
    </row>
    <row r="304" spans="20:20" s="2" customFormat="1">
      <c r="T304" s="1"/>
    </row>
    <row r="305" spans="20:20" s="2" customFormat="1">
      <c r="T305" s="1"/>
    </row>
    <row r="306" spans="20:20" s="2" customFormat="1">
      <c r="T306" s="1"/>
    </row>
    <row r="307" spans="20:20" s="2" customFormat="1">
      <c r="T307" s="1"/>
    </row>
    <row r="308" spans="20:20" s="2" customFormat="1">
      <c r="T308" s="1"/>
    </row>
    <row r="309" spans="20:20" s="2" customFormat="1">
      <c r="T309" s="1"/>
    </row>
    <row r="310" spans="20:20" s="2" customFormat="1">
      <c r="T310" s="1"/>
    </row>
    <row r="311" spans="20:20" s="2" customFormat="1">
      <c r="T311" s="1"/>
    </row>
    <row r="312" spans="20:20" s="2" customFormat="1">
      <c r="T312" s="1"/>
    </row>
    <row r="313" spans="20:20" s="2" customFormat="1">
      <c r="T313" s="1"/>
    </row>
    <row r="314" spans="20:20" s="2" customFormat="1">
      <c r="T314" s="1"/>
    </row>
    <row r="315" spans="20:20" s="2" customFormat="1">
      <c r="T315" s="1"/>
    </row>
    <row r="316" spans="20:20" s="2" customFormat="1">
      <c r="T316" s="1"/>
    </row>
    <row r="317" spans="20:20" s="2" customFormat="1">
      <c r="T317" s="1"/>
    </row>
    <row r="318" spans="20:20" s="2" customFormat="1">
      <c r="T318" s="1"/>
    </row>
    <row r="319" spans="20:20" s="2" customFormat="1">
      <c r="T319" s="1"/>
    </row>
    <row r="320" spans="20:20" s="2" customFormat="1">
      <c r="T320" s="1"/>
    </row>
    <row r="321" spans="20:20" s="2" customFormat="1">
      <c r="T321" s="1"/>
    </row>
    <row r="322" spans="20:20" s="2" customFormat="1">
      <c r="T322" s="1"/>
    </row>
    <row r="323" spans="20:20" s="2" customFormat="1">
      <c r="T323" s="1"/>
    </row>
    <row r="324" spans="20:20" s="2" customFormat="1">
      <c r="T324" s="1"/>
    </row>
    <row r="325" spans="20:20" s="2" customFormat="1">
      <c r="T325" s="1"/>
    </row>
    <row r="326" spans="20:20" s="2" customFormat="1">
      <c r="T326" s="1"/>
    </row>
    <row r="327" spans="20:20" s="2" customFormat="1">
      <c r="T327" s="1"/>
    </row>
    <row r="328" spans="20:20" s="2" customFormat="1">
      <c r="T328" s="1"/>
    </row>
    <row r="329" spans="20:20" s="2" customFormat="1">
      <c r="T329" s="1"/>
    </row>
    <row r="330" spans="20:20" s="2" customFormat="1">
      <c r="T330" s="1"/>
    </row>
    <row r="331" spans="20:20" s="2" customFormat="1">
      <c r="T331" s="1"/>
    </row>
    <row r="332" spans="20:20" s="2" customFormat="1">
      <c r="T332" s="1"/>
    </row>
    <row r="333" spans="20:20" s="2" customFormat="1">
      <c r="T333" s="1"/>
    </row>
    <row r="334" spans="20:20" s="2" customFormat="1">
      <c r="T334" s="1"/>
    </row>
    <row r="335" spans="20:20" s="2" customFormat="1">
      <c r="T335" s="1"/>
    </row>
    <row r="336" spans="20:20" s="2" customFormat="1">
      <c r="T336" s="1"/>
    </row>
    <row r="337" spans="20:20" s="2" customFormat="1">
      <c r="T337" s="1"/>
    </row>
    <row r="338" spans="20:20" s="2" customFormat="1">
      <c r="T338" s="1"/>
    </row>
    <row r="339" spans="20:20" s="2" customFormat="1">
      <c r="T339" s="1"/>
    </row>
    <row r="340" spans="20:20" s="2" customFormat="1">
      <c r="T340" s="1"/>
    </row>
    <row r="341" spans="20:20" s="2" customFormat="1">
      <c r="T341" s="1"/>
    </row>
    <row r="342" spans="20:20" s="2" customFormat="1">
      <c r="T342" s="1"/>
    </row>
    <row r="343" spans="20:20" s="2" customFormat="1">
      <c r="T343" s="1"/>
    </row>
    <row r="344" spans="20:20" s="2" customFormat="1">
      <c r="T344" s="1"/>
    </row>
    <row r="345" spans="20:20" s="2" customFormat="1">
      <c r="T345" s="1"/>
    </row>
    <row r="346" spans="20:20" s="2" customFormat="1">
      <c r="T346" s="1"/>
    </row>
    <row r="347" spans="20:20" s="2" customFormat="1">
      <c r="T347" s="1"/>
    </row>
    <row r="348" spans="20:20" s="2" customFormat="1">
      <c r="T348" s="1"/>
    </row>
    <row r="349" spans="20:20" s="2" customFormat="1">
      <c r="T349" s="1"/>
    </row>
    <row r="350" spans="20:20" s="2" customFormat="1">
      <c r="T350" s="1"/>
    </row>
    <row r="351" spans="20:20" s="2" customFormat="1">
      <c r="T351" s="1"/>
    </row>
    <row r="352" spans="20:20" s="2" customFormat="1">
      <c r="T352" s="1"/>
    </row>
    <row r="353" spans="20:20" s="2" customFormat="1">
      <c r="T353" s="1"/>
    </row>
  </sheetData>
  <hyperlinks>
    <hyperlink ref="R146" location="ocf" display="ocf"/>
  </hyperlinks>
  <pageMargins left="0.70866141732283472" right="0.70866141732283472" top="0.74803149606299213" bottom="0.74803149606299213" header="0.31496062992125984" footer="0.31496062992125984"/>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90"/>
  <sheetViews>
    <sheetView workbookViewId="0">
      <selection activeCell="Q48" sqref="Q48"/>
    </sheetView>
  </sheetViews>
  <sheetFormatPr defaultRowHeight="15"/>
  <cols>
    <col min="1" max="1" width="9.140625" style="2"/>
    <col min="2" max="2" width="45.85546875" customWidth="1"/>
    <col min="3" max="15" width="12.7109375" customWidth="1"/>
    <col min="16" max="16" width="9.140625" style="2"/>
    <col min="17" max="17" width="9.140625" style="1"/>
    <col min="18" max="51" width="9.140625" style="2"/>
  </cols>
  <sheetData>
    <row r="1" spans="2:17" s="2" customFormat="1">
      <c r="B1" s="3" t="s">
        <v>89</v>
      </c>
      <c r="C1" s="3"/>
      <c r="D1" s="3"/>
      <c r="E1" s="3"/>
      <c r="F1" s="3"/>
      <c r="G1" s="3"/>
      <c r="Q1" s="1"/>
    </row>
    <row r="2" spans="2:17" s="2" customFormat="1">
      <c r="B2" s="3"/>
      <c r="C2" s="3"/>
      <c r="D2" s="3"/>
      <c r="E2" s="3"/>
      <c r="F2" s="3"/>
      <c r="G2" s="3"/>
      <c r="Q2" s="1"/>
    </row>
    <row r="3" spans="2:17">
      <c r="B3" s="61" t="s">
        <v>90</v>
      </c>
      <c r="C3" s="62" t="s">
        <v>94</v>
      </c>
      <c r="D3" s="62" t="s">
        <v>91</v>
      </c>
      <c r="E3" s="62">
        <v>43373</v>
      </c>
      <c r="F3" s="62" t="s">
        <v>93</v>
      </c>
      <c r="G3" s="62" t="s">
        <v>94</v>
      </c>
      <c r="H3" s="62" t="s">
        <v>91</v>
      </c>
      <c r="I3" s="62" t="s">
        <v>92</v>
      </c>
      <c r="J3" s="62" t="s">
        <v>93</v>
      </c>
      <c r="K3" s="62" t="s">
        <v>94</v>
      </c>
      <c r="L3" s="62" t="s">
        <v>91</v>
      </c>
      <c r="M3" s="62" t="s">
        <v>92</v>
      </c>
      <c r="N3" s="62" t="s">
        <v>93</v>
      </c>
      <c r="O3" s="62" t="s">
        <v>94</v>
      </c>
    </row>
    <row r="4" spans="2:17">
      <c r="B4" s="63"/>
      <c r="C4" s="64">
        <v>2019</v>
      </c>
      <c r="D4" s="64">
        <v>2018</v>
      </c>
      <c r="E4" s="64">
        <v>2018</v>
      </c>
      <c r="F4" s="64">
        <v>2018</v>
      </c>
      <c r="G4" s="64">
        <v>2018</v>
      </c>
      <c r="H4" s="64">
        <v>2017</v>
      </c>
      <c r="I4" s="64">
        <v>2017</v>
      </c>
      <c r="J4" s="64">
        <v>2017</v>
      </c>
      <c r="K4" s="64">
        <v>2017</v>
      </c>
      <c r="L4" s="64">
        <v>2016</v>
      </c>
      <c r="M4" s="64">
        <v>2016</v>
      </c>
      <c r="N4" s="65">
        <v>2016</v>
      </c>
      <c r="O4" s="65">
        <v>2016</v>
      </c>
      <c r="Q4" s="12"/>
    </row>
    <row r="5" spans="2:17" s="2" customFormat="1">
      <c r="B5" s="16" t="s">
        <v>95</v>
      </c>
      <c r="C5" s="17">
        <v>13282</v>
      </c>
      <c r="D5" s="17">
        <v>10612</v>
      </c>
      <c r="E5" s="17">
        <v>10039</v>
      </c>
      <c r="F5" s="17">
        <v>10015</v>
      </c>
      <c r="G5" s="17">
        <v>9703</v>
      </c>
      <c r="H5" s="17">
        <v>9444</v>
      </c>
      <c r="I5" s="17">
        <v>8855</v>
      </c>
      <c r="J5" s="17">
        <v>9045</v>
      </c>
      <c r="K5" s="17">
        <v>9181</v>
      </c>
      <c r="L5" s="67">
        <v>9435</v>
      </c>
      <c r="M5" s="18">
        <v>9111</v>
      </c>
      <c r="N5" s="18">
        <v>9069</v>
      </c>
      <c r="O5" s="18">
        <v>6335</v>
      </c>
      <c r="Q5" s="1"/>
    </row>
    <row r="6" spans="2:17" s="2" customFormat="1">
      <c r="B6" s="16" t="s">
        <v>96</v>
      </c>
      <c r="C6" s="17">
        <v>20203</v>
      </c>
      <c r="D6" s="17">
        <v>19100</v>
      </c>
      <c r="E6" s="17">
        <v>19068</v>
      </c>
      <c r="F6" s="17">
        <v>19208</v>
      </c>
      <c r="G6" s="17">
        <v>18862</v>
      </c>
      <c r="H6" s="17">
        <v>18127</v>
      </c>
      <c r="I6" s="17">
        <v>17925</v>
      </c>
      <c r="J6" s="17">
        <v>18245</v>
      </c>
      <c r="K6" s="17">
        <v>18197</v>
      </c>
      <c r="L6" s="67">
        <v>18185</v>
      </c>
      <c r="M6" s="18">
        <v>17392</v>
      </c>
      <c r="N6" s="18">
        <v>17076</v>
      </c>
      <c r="O6" s="18">
        <v>10975</v>
      </c>
      <c r="Q6" s="1"/>
    </row>
    <row r="7" spans="2:17" s="2" customFormat="1">
      <c r="B7" s="16" t="s">
        <v>97</v>
      </c>
      <c r="C7" s="17">
        <v>5268</v>
      </c>
      <c r="D7" s="17">
        <v>5013</v>
      </c>
      <c r="E7" s="17">
        <v>5041</v>
      </c>
      <c r="F7" s="17">
        <v>5079</v>
      </c>
      <c r="G7" s="17">
        <v>5063</v>
      </c>
      <c r="H7" s="17">
        <v>4843</v>
      </c>
      <c r="I7" s="17">
        <v>4694</v>
      </c>
      <c r="J7" s="17">
        <v>4817</v>
      </c>
      <c r="K7" s="17">
        <v>4852</v>
      </c>
      <c r="L7" s="67">
        <v>5018</v>
      </c>
      <c r="M7" s="18">
        <v>4512</v>
      </c>
      <c r="N7" s="18">
        <v>4113</v>
      </c>
      <c r="O7" s="18">
        <v>1353</v>
      </c>
      <c r="Q7" s="1"/>
    </row>
    <row r="8" spans="2:17" s="2" customFormat="1">
      <c r="B8" s="16" t="s">
        <v>98</v>
      </c>
      <c r="C8" s="17">
        <v>93</v>
      </c>
      <c r="D8" s="17">
        <v>81</v>
      </c>
      <c r="E8" s="17">
        <v>84</v>
      </c>
      <c r="F8" s="17">
        <v>84</v>
      </c>
      <c r="G8" s="17">
        <v>82</v>
      </c>
      <c r="H8" s="17">
        <v>76</v>
      </c>
      <c r="I8" s="17">
        <v>71</v>
      </c>
      <c r="J8" s="17">
        <v>70</v>
      </c>
      <c r="K8" s="17">
        <v>68</v>
      </c>
      <c r="L8" s="67">
        <v>87</v>
      </c>
      <c r="M8" s="18">
        <v>87</v>
      </c>
      <c r="N8" s="18">
        <v>82</v>
      </c>
      <c r="O8" s="18">
        <v>13</v>
      </c>
      <c r="Q8" s="1"/>
    </row>
    <row r="9" spans="2:17" s="2" customFormat="1">
      <c r="B9" s="16" t="s">
        <v>99</v>
      </c>
      <c r="C9" s="17">
        <v>52</v>
      </c>
      <c r="D9" s="17">
        <v>67</v>
      </c>
      <c r="E9" s="17">
        <v>104</v>
      </c>
      <c r="F9" s="17">
        <v>92</v>
      </c>
      <c r="G9" s="17">
        <v>51</v>
      </c>
      <c r="H9" s="17">
        <v>57</v>
      </c>
      <c r="I9" s="17">
        <v>72</v>
      </c>
      <c r="J9" s="17">
        <v>65</v>
      </c>
      <c r="K9" s="17">
        <v>64</v>
      </c>
      <c r="L9" s="67">
        <v>408</v>
      </c>
      <c r="M9" s="18">
        <v>413</v>
      </c>
      <c r="N9" s="18">
        <v>411</v>
      </c>
      <c r="O9" s="18">
        <v>219</v>
      </c>
      <c r="Q9" s="1"/>
    </row>
    <row r="10" spans="2:17" s="2" customFormat="1">
      <c r="B10" s="16" t="s">
        <v>100</v>
      </c>
      <c r="C10" s="17">
        <v>792</v>
      </c>
      <c r="D10" s="17">
        <v>692</v>
      </c>
      <c r="E10" s="17">
        <v>698</v>
      </c>
      <c r="F10" s="17">
        <v>786</v>
      </c>
      <c r="G10" s="17">
        <v>780</v>
      </c>
      <c r="H10" s="17">
        <v>718</v>
      </c>
      <c r="I10" s="17">
        <v>652</v>
      </c>
      <c r="J10" s="17">
        <v>726</v>
      </c>
      <c r="K10" s="17">
        <v>773</v>
      </c>
      <c r="L10" s="67">
        <v>794</v>
      </c>
      <c r="M10" s="18">
        <v>836</v>
      </c>
      <c r="N10" s="18">
        <v>818</v>
      </c>
      <c r="O10" s="18">
        <v>665</v>
      </c>
      <c r="Q10" s="1"/>
    </row>
    <row r="11" spans="2:17" s="2" customFormat="1">
      <c r="B11" s="21" t="s">
        <v>154</v>
      </c>
      <c r="C11" s="42">
        <f t="shared" ref="C11:H11" si="0">SUM(C5:C10)</f>
        <v>39690</v>
      </c>
      <c r="D11" s="42">
        <f t="shared" si="0"/>
        <v>35565</v>
      </c>
      <c r="E11" s="42">
        <f t="shared" si="0"/>
        <v>35034</v>
      </c>
      <c r="F11" s="42">
        <f t="shared" si="0"/>
        <v>35264</v>
      </c>
      <c r="G11" s="42">
        <f t="shared" si="0"/>
        <v>34541</v>
      </c>
      <c r="H11" s="42">
        <f t="shared" si="0"/>
        <v>33265</v>
      </c>
      <c r="I11" s="42">
        <f t="shared" ref="I11:O11" si="1">SUM(I5:I10)</f>
        <v>32269</v>
      </c>
      <c r="J11" s="42">
        <f t="shared" si="1"/>
        <v>32968</v>
      </c>
      <c r="K11" s="42">
        <f t="shared" si="1"/>
        <v>33135</v>
      </c>
      <c r="L11" s="68">
        <f t="shared" si="1"/>
        <v>33927</v>
      </c>
      <c r="M11" s="68">
        <f t="shared" si="1"/>
        <v>32351</v>
      </c>
      <c r="N11" s="68">
        <f t="shared" si="1"/>
        <v>31569</v>
      </c>
      <c r="O11" s="68">
        <f t="shared" si="1"/>
        <v>19560</v>
      </c>
      <c r="P11" s="1"/>
      <c r="Q11" s="1"/>
    </row>
    <row r="12" spans="2:17" s="2" customFormat="1">
      <c r="B12" s="16" t="s">
        <v>101</v>
      </c>
      <c r="C12" s="17">
        <v>6510</v>
      </c>
      <c r="D12" s="17">
        <v>6142</v>
      </c>
      <c r="E12" s="17">
        <v>6110</v>
      </c>
      <c r="F12" s="17">
        <v>5969</v>
      </c>
      <c r="G12" s="17">
        <v>5649</v>
      </c>
      <c r="H12" s="17">
        <v>5383</v>
      </c>
      <c r="I12" s="17">
        <v>5184</v>
      </c>
      <c r="J12" s="17">
        <v>5191</v>
      </c>
      <c r="K12" s="17">
        <v>5114</v>
      </c>
      <c r="L12" s="67">
        <v>5060</v>
      </c>
      <c r="M12" s="67">
        <v>4982</v>
      </c>
      <c r="N12" s="67">
        <v>4869</v>
      </c>
      <c r="O12" s="67">
        <v>3788</v>
      </c>
      <c r="Q12" s="1"/>
    </row>
    <row r="13" spans="2:17" s="2" customFormat="1">
      <c r="B13" s="16" t="s">
        <v>102</v>
      </c>
      <c r="C13" s="17">
        <v>8166</v>
      </c>
      <c r="D13" s="17">
        <v>6657</v>
      </c>
      <c r="E13" s="17">
        <v>7366</v>
      </c>
      <c r="F13" s="17">
        <v>7653</v>
      </c>
      <c r="G13" s="17">
        <v>7429</v>
      </c>
      <c r="H13" s="17">
        <v>6235</v>
      </c>
      <c r="I13" s="17">
        <v>6440</v>
      </c>
      <c r="J13" s="17">
        <v>7000</v>
      </c>
      <c r="K13" s="17">
        <v>7025</v>
      </c>
      <c r="L13" s="67">
        <v>5934</v>
      </c>
      <c r="M13" s="67">
        <v>6494</v>
      </c>
      <c r="N13" s="67">
        <v>6725</v>
      </c>
      <c r="O13" s="67">
        <v>5394</v>
      </c>
      <c r="Q13" s="1"/>
    </row>
    <row r="14" spans="2:17" s="2" customFormat="1">
      <c r="B14" s="16" t="s">
        <v>103</v>
      </c>
      <c r="C14" s="17">
        <v>1059</v>
      </c>
      <c r="D14" s="17">
        <v>970</v>
      </c>
      <c r="E14" s="17">
        <v>1078</v>
      </c>
      <c r="F14" s="17">
        <v>1036</v>
      </c>
      <c r="G14" s="17">
        <v>1077</v>
      </c>
      <c r="H14" s="17">
        <v>891</v>
      </c>
      <c r="I14" s="17">
        <v>910</v>
      </c>
      <c r="J14" s="17">
        <v>820</v>
      </c>
      <c r="K14" s="17">
        <v>876</v>
      </c>
      <c r="L14" s="67">
        <v>776</v>
      </c>
      <c r="M14" s="67">
        <v>710</v>
      </c>
      <c r="N14" s="67">
        <v>685</v>
      </c>
      <c r="O14" s="67">
        <v>675</v>
      </c>
      <c r="Q14" s="1"/>
    </row>
    <row r="15" spans="2:17" s="2" customFormat="1">
      <c r="B15" s="16" t="s">
        <v>104</v>
      </c>
      <c r="C15" s="17">
        <v>164</v>
      </c>
      <c r="D15" s="17">
        <v>74</v>
      </c>
      <c r="E15" s="17">
        <v>285</v>
      </c>
      <c r="F15" s="17">
        <v>108</v>
      </c>
      <c r="G15" s="17">
        <v>297</v>
      </c>
      <c r="H15" s="17">
        <v>844</v>
      </c>
      <c r="I15" s="17">
        <v>305</v>
      </c>
      <c r="J15" s="17">
        <v>459</v>
      </c>
      <c r="K15" s="17">
        <v>520</v>
      </c>
      <c r="L15" s="67">
        <v>778</v>
      </c>
      <c r="M15" s="67">
        <v>709</v>
      </c>
      <c r="N15" s="67">
        <v>7109</v>
      </c>
      <c r="O15" s="67">
        <v>389</v>
      </c>
      <c r="Q15" s="1"/>
    </row>
    <row r="16" spans="2:17" s="2" customFormat="1">
      <c r="B16" s="16" t="s">
        <v>105</v>
      </c>
      <c r="C16" s="17">
        <v>2384</v>
      </c>
      <c r="D16" s="17">
        <v>2341</v>
      </c>
      <c r="E16" s="17">
        <v>2368</v>
      </c>
      <c r="F16" s="17">
        <v>2177</v>
      </c>
      <c r="G16" s="17">
        <v>2446</v>
      </c>
      <c r="H16" s="17">
        <v>1994</v>
      </c>
      <c r="I16" s="17">
        <v>2045</v>
      </c>
      <c r="J16" s="17">
        <v>2096</v>
      </c>
      <c r="K16" s="17">
        <v>2230</v>
      </c>
      <c r="L16" s="67">
        <v>1879</v>
      </c>
      <c r="M16" s="67">
        <v>2814</v>
      </c>
      <c r="N16" s="67">
        <v>1675</v>
      </c>
      <c r="O16" s="67">
        <v>1547</v>
      </c>
      <c r="Q16" s="1"/>
    </row>
    <row r="17" spans="2:17" s="2" customFormat="1">
      <c r="B17" s="21" t="s">
        <v>106</v>
      </c>
      <c r="C17" s="68">
        <f>SUM(C12:C16)</f>
        <v>18283</v>
      </c>
      <c r="D17" s="68">
        <f t="shared" ref="D17:I17" si="2">SUM(D12:D16)</f>
        <v>16184</v>
      </c>
      <c r="E17" s="68">
        <f t="shared" si="2"/>
        <v>17207</v>
      </c>
      <c r="F17" s="68">
        <f t="shared" si="2"/>
        <v>16943</v>
      </c>
      <c r="G17" s="68">
        <f t="shared" si="2"/>
        <v>16898</v>
      </c>
      <c r="H17" s="68">
        <f t="shared" si="2"/>
        <v>15347</v>
      </c>
      <c r="I17" s="68">
        <f t="shared" si="2"/>
        <v>14884</v>
      </c>
      <c r="J17" s="68">
        <f t="shared" ref="J17:K17" si="3">SUM(J12:J16)</f>
        <v>15566</v>
      </c>
      <c r="K17" s="68">
        <f t="shared" si="3"/>
        <v>15765</v>
      </c>
      <c r="L17" s="68">
        <f>SUM(L12:L16)</f>
        <v>14427</v>
      </c>
      <c r="M17" s="68">
        <f t="shared" ref="M17:O17" si="4">SUM(M12:M16)</f>
        <v>15709</v>
      </c>
      <c r="N17" s="68">
        <f t="shared" si="4"/>
        <v>21063</v>
      </c>
      <c r="O17" s="68">
        <f t="shared" si="4"/>
        <v>11793</v>
      </c>
      <c r="Q17" s="1"/>
    </row>
    <row r="18" spans="2:17" s="2" customFormat="1">
      <c r="B18" s="16" t="s">
        <v>157</v>
      </c>
      <c r="C18" s="72">
        <v>0</v>
      </c>
      <c r="D18" s="72">
        <v>0</v>
      </c>
      <c r="E18" s="72">
        <v>0</v>
      </c>
      <c r="F18" s="72">
        <v>0</v>
      </c>
      <c r="G18" s="72">
        <v>0</v>
      </c>
      <c r="H18" s="72">
        <v>0</v>
      </c>
      <c r="I18" s="72">
        <v>0</v>
      </c>
      <c r="J18" s="72">
        <v>0</v>
      </c>
      <c r="K18" s="72">
        <v>0</v>
      </c>
      <c r="L18" s="73">
        <v>0</v>
      </c>
      <c r="M18" s="74">
        <v>0</v>
      </c>
      <c r="N18" s="75">
        <v>0</v>
      </c>
      <c r="O18" s="67">
        <v>2712</v>
      </c>
      <c r="P18" s="1"/>
      <c r="Q18" s="1"/>
    </row>
    <row r="19" spans="2:17" s="2" customFormat="1">
      <c r="B19" s="21" t="s">
        <v>107</v>
      </c>
      <c r="C19" s="68">
        <f t="shared" ref="C19:O19" si="5">C11+C17+C18</f>
        <v>57973</v>
      </c>
      <c r="D19" s="68">
        <f t="shared" si="5"/>
        <v>51749</v>
      </c>
      <c r="E19" s="68">
        <f t="shared" si="5"/>
        <v>52241</v>
      </c>
      <c r="F19" s="68">
        <f t="shared" si="5"/>
        <v>52207</v>
      </c>
      <c r="G19" s="68">
        <f t="shared" si="5"/>
        <v>51439</v>
      </c>
      <c r="H19" s="68">
        <f t="shared" si="5"/>
        <v>48612</v>
      </c>
      <c r="I19" s="68">
        <f t="shared" si="5"/>
        <v>47153</v>
      </c>
      <c r="J19" s="68">
        <f t="shared" si="5"/>
        <v>48534</v>
      </c>
      <c r="K19" s="68">
        <f t="shared" si="5"/>
        <v>48900</v>
      </c>
      <c r="L19" s="68">
        <f t="shared" si="5"/>
        <v>48354</v>
      </c>
      <c r="M19" s="68">
        <f t="shared" si="5"/>
        <v>48060</v>
      </c>
      <c r="N19" s="68">
        <f t="shared" si="5"/>
        <v>52632</v>
      </c>
      <c r="O19" s="68">
        <f t="shared" si="5"/>
        <v>34065</v>
      </c>
      <c r="Q19" s="1"/>
    </row>
    <row r="20" spans="2:17" s="2" customFormat="1">
      <c r="B20" s="76" t="s">
        <v>158</v>
      </c>
      <c r="C20" s="71"/>
      <c r="D20" s="71"/>
      <c r="E20" s="71"/>
      <c r="F20" s="71"/>
      <c r="G20" s="71"/>
      <c r="H20" s="71"/>
      <c r="I20" s="71"/>
      <c r="J20" s="71"/>
      <c r="K20" s="71"/>
      <c r="L20" s="71"/>
      <c r="M20" s="71"/>
      <c r="N20" s="71"/>
      <c r="O20" s="71"/>
      <c r="P20" s="1"/>
      <c r="Q20" s="1"/>
    </row>
    <row r="21" spans="2:17" s="2" customFormat="1">
      <c r="B21" s="77"/>
      <c r="C21" s="20"/>
      <c r="D21" s="20"/>
      <c r="E21" s="20"/>
      <c r="F21" s="20"/>
      <c r="G21" s="20"/>
      <c r="H21" s="20"/>
      <c r="I21" s="17"/>
      <c r="J21" s="17"/>
      <c r="K21" s="17"/>
      <c r="L21" s="67"/>
      <c r="M21" s="18"/>
      <c r="N21" s="78"/>
      <c r="O21" s="78"/>
      <c r="Q21" s="1"/>
    </row>
    <row r="22" spans="2:17" s="2" customFormat="1">
      <c r="B22" s="21" t="s">
        <v>250</v>
      </c>
      <c r="C22" s="68">
        <v>30352</v>
      </c>
      <c r="D22" s="68">
        <v>30126</v>
      </c>
      <c r="E22" s="68">
        <v>29535</v>
      </c>
      <c r="F22" s="68">
        <v>29312</v>
      </c>
      <c r="G22" s="68">
        <v>29302</v>
      </c>
      <c r="H22" s="68">
        <v>27216</v>
      </c>
      <c r="I22" s="68">
        <v>26103</v>
      </c>
      <c r="J22" s="68">
        <v>25939</v>
      </c>
      <c r="K22" s="68">
        <v>26309</v>
      </c>
      <c r="L22" s="68">
        <v>25137</v>
      </c>
      <c r="M22" s="68">
        <v>24443</v>
      </c>
      <c r="N22" s="68">
        <v>23268</v>
      </c>
      <c r="O22" s="68">
        <v>19129</v>
      </c>
      <c r="Q22" s="1"/>
    </row>
    <row r="23" spans="2:17" s="2" customFormat="1">
      <c r="B23" s="16" t="s">
        <v>109</v>
      </c>
      <c r="C23" s="17">
        <v>12369</v>
      </c>
      <c r="D23" s="17">
        <v>9367</v>
      </c>
      <c r="E23" s="17">
        <v>9181</v>
      </c>
      <c r="F23" s="17">
        <v>9791</v>
      </c>
      <c r="G23" s="17">
        <v>9715</v>
      </c>
      <c r="H23" s="17">
        <v>8097</v>
      </c>
      <c r="I23" s="17">
        <v>8758</v>
      </c>
      <c r="J23" s="17">
        <v>8745</v>
      </c>
      <c r="K23" s="17">
        <v>9480</v>
      </c>
      <c r="L23" s="67">
        <v>9852</v>
      </c>
      <c r="M23" s="67">
        <v>6984</v>
      </c>
      <c r="N23" s="67">
        <v>7779</v>
      </c>
      <c r="O23" s="67">
        <v>5201</v>
      </c>
      <c r="Q23" s="1"/>
    </row>
    <row r="24" spans="2:17" s="2" customFormat="1">
      <c r="B24" s="16" t="s">
        <v>110</v>
      </c>
      <c r="C24" s="17">
        <v>136</v>
      </c>
      <c r="D24" s="17">
        <v>99</v>
      </c>
      <c r="E24" s="17">
        <v>78</v>
      </c>
      <c r="F24" s="17">
        <v>87</v>
      </c>
      <c r="G24" s="17">
        <v>53</v>
      </c>
      <c r="H24" s="17">
        <v>111</v>
      </c>
      <c r="I24" s="17">
        <v>139</v>
      </c>
      <c r="J24" s="17">
        <v>143</v>
      </c>
      <c r="K24" s="17">
        <v>129</v>
      </c>
      <c r="L24" s="67">
        <v>141</v>
      </c>
      <c r="M24" s="67">
        <v>235</v>
      </c>
      <c r="N24" s="67">
        <v>240</v>
      </c>
      <c r="O24" s="67">
        <v>200</v>
      </c>
      <c r="Q24" s="1"/>
    </row>
    <row r="25" spans="2:17" s="2" customFormat="1">
      <c r="B25" s="16" t="s">
        <v>111</v>
      </c>
      <c r="C25" s="17">
        <v>538</v>
      </c>
      <c r="D25" s="17">
        <v>530</v>
      </c>
      <c r="E25" s="17">
        <v>542</v>
      </c>
      <c r="F25" s="17">
        <v>565</v>
      </c>
      <c r="G25" s="17">
        <v>588</v>
      </c>
      <c r="H25" s="17">
        <v>570</v>
      </c>
      <c r="I25" s="17">
        <v>602</v>
      </c>
      <c r="J25" s="17">
        <v>628</v>
      </c>
      <c r="K25" s="17">
        <v>652</v>
      </c>
      <c r="L25" s="67">
        <v>681</v>
      </c>
      <c r="M25" s="67">
        <v>745</v>
      </c>
      <c r="N25" s="67">
        <v>736</v>
      </c>
      <c r="O25" s="67">
        <v>599</v>
      </c>
      <c r="Q25" s="1"/>
    </row>
    <row r="26" spans="2:17" s="2" customFormat="1">
      <c r="B26" s="16" t="s">
        <v>112</v>
      </c>
      <c r="C26" s="17">
        <v>219</v>
      </c>
      <c r="D26" s="17">
        <v>227</v>
      </c>
      <c r="E26" s="17">
        <v>222</v>
      </c>
      <c r="F26" s="17">
        <v>214</v>
      </c>
      <c r="G26" s="17">
        <v>229</v>
      </c>
      <c r="H26" s="17">
        <v>228</v>
      </c>
      <c r="I26" s="17">
        <v>212</v>
      </c>
      <c r="J26" s="17">
        <v>219</v>
      </c>
      <c r="K26" s="17">
        <v>225</v>
      </c>
      <c r="L26" s="67">
        <v>221</v>
      </c>
      <c r="M26" s="67">
        <v>250</v>
      </c>
      <c r="N26" s="67">
        <v>248</v>
      </c>
      <c r="O26" s="67">
        <v>100</v>
      </c>
      <c r="Q26" s="1"/>
    </row>
    <row r="27" spans="2:17" s="2" customFormat="1">
      <c r="B27" s="16" t="s">
        <v>113</v>
      </c>
      <c r="C27" s="17">
        <v>1103</v>
      </c>
      <c r="D27" s="17">
        <v>944</v>
      </c>
      <c r="E27" s="17">
        <v>907</v>
      </c>
      <c r="F27" s="17">
        <v>881</v>
      </c>
      <c r="G27" s="17">
        <v>849</v>
      </c>
      <c r="H27" s="17">
        <v>791</v>
      </c>
      <c r="I27" s="17">
        <v>828</v>
      </c>
      <c r="J27" s="17">
        <v>800</v>
      </c>
      <c r="K27" s="17">
        <v>794</v>
      </c>
      <c r="L27" s="67">
        <v>789</v>
      </c>
      <c r="M27" s="67">
        <v>742</v>
      </c>
      <c r="N27" s="67">
        <v>593</v>
      </c>
      <c r="O27" s="67">
        <v>377</v>
      </c>
      <c r="Q27" s="1"/>
    </row>
    <row r="28" spans="2:17" s="2" customFormat="1">
      <c r="B28" s="21" t="s">
        <v>114</v>
      </c>
      <c r="C28" s="68">
        <f t="shared" ref="C28:I28" si="6">SUM(C23:C27)</f>
        <v>14365</v>
      </c>
      <c r="D28" s="68">
        <f t="shared" si="6"/>
        <v>11167</v>
      </c>
      <c r="E28" s="68">
        <f t="shared" si="6"/>
        <v>10930</v>
      </c>
      <c r="F28" s="68">
        <f t="shared" si="6"/>
        <v>11538</v>
      </c>
      <c r="G28" s="68">
        <f t="shared" si="6"/>
        <v>11434</v>
      </c>
      <c r="H28" s="68">
        <f t="shared" si="6"/>
        <v>9797</v>
      </c>
      <c r="I28" s="68">
        <f t="shared" si="6"/>
        <v>10539</v>
      </c>
      <c r="J28" s="68">
        <f t="shared" ref="J28:K28" si="7">SUM(J23:J27)</f>
        <v>10535</v>
      </c>
      <c r="K28" s="68">
        <f t="shared" si="7"/>
        <v>11280</v>
      </c>
      <c r="L28" s="68">
        <f>SUM(L23:L27)</f>
        <v>11684</v>
      </c>
      <c r="M28" s="68">
        <f>SUM(M23:M27)</f>
        <v>8956</v>
      </c>
      <c r="N28" s="68">
        <f>SUM(N23:N27)</f>
        <v>9596</v>
      </c>
      <c r="O28" s="68">
        <f>SUM(O23:O27)</f>
        <v>6477</v>
      </c>
      <c r="Q28" s="1"/>
    </row>
    <row r="29" spans="2:17" s="2" customFormat="1">
      <c r="B29" s="16" t="s">
        <v>115</v>
      </c>
      <c r="C29" s="17">
        <v>5418</v>
      </c>
      <c r="D29" s="17">
        <v>3028</v>
      </c>
      <c r="E29" s="17">
        <v>4173</v>
      </c>
      <c r="F29" s="17">
        <v>3502</v>
      </c>
      <c r="G29" s="17">
        <v>3105</v>
      </c>
      <c r="H29" s="17">
        <v>4337</v>
      </c>
      <c r="I29" s="17">
        <v>4238</v>
      </c>
      <c r="J29" s="17">
        <v>5368</v>
      </c>
      <c r="K29" s="17">
        <v>4602</v>
      </c>
      <c r="L29" s="67">
        <v>5282</v>
      </c>
      <c r="M29" s="67">
        <v>8492</v>
      </c>
      <c r="N29" s="67">
        <v>13435</v>
      </c>
      <c r="O29" s="67">
        <v>3324</v>
      </c>
      <c r="Q29" s="1"/>
    </row>
    <row r="30" spans="2:17" s="2" customFormat="1">
      <c r="B30" s="16" t="s">
        <v>116</v>
      </c>
      <c r="C30" s="17">
        <v>1160</v>
      </c>
      <c r="D30" s="17">
        <v>1098</v>
      </c>
      <c r="E30" s="17">
        <v>1287</v>
      </c>
      <c r="F30" s="17">
        <v>1226</v>
      </c>
      <c r="G30" s="17">
        <v>1262</v>
      </c>
      <c r="H30" s="17">
        <v>1134</v>
      </c>
      <c r="I30" s="17">
        <v>966</v>
      </c>
      <c r="J30" s="17">
        <v>916</v>
      </c>
      <c r="K30" s="17">
        <v>1016</v>
      </c>
      <c r="L30" s="67">
        <v>920</v>
      </c>
      <c r="M30" s="67">
        <v>826</v>
      </c>
      <c r="N30" s="67">
        <v>825</v>
      </c>
      <c r="O30" s="67">
        <v>703</v>
      </c>
      <c r="Q30" s="1"/>
    </row>
    <row r="31" spans="2:17" s="2" customFormat="1">
      <c r="B31" s="16" t="s">
        <v>117</v>
      </c>
      <c r="C31" s="17">
        <v>6360</v>
      </c>
      <c r="D31" s="17">
        <v>6041</v>
      </c>
      <c r="E31" s="17">
        <v>5905</v>
      </c>
      <c r="F31" s="17">
        <v>6173</v>
      </c>
      <c r="G31" s="17">
        <v>5893</v>
      </c>
      <c r="H31" s="17">
        <v>5699</v>
      </c>
      <c r="I31" s="17">
        <v>5065</v>
      </c>
      <c r="J31" s="17">
        <v>5500</v>
      </c>
      <c r="K31" s="17">
        <v>5461</v>
      </c>
      <c r="L31" s="67">
        <v>4997</v>
      </c>
      <c r="M31" s="67">
        <v>4976</v>
      </c>
      <c r="N31" s="67">
        <v>5205</v>
      </c>
      <c r="O31" s="67">
        <v>4222</v>
      </c>
      <c r="Q31" s="1"/>
    </row>
    <row r="32" spans="2:17" s="2" customFormat="1">
      <c r="B32" s="16" t="s">
        <v>112</v>
      </c>
      <c r="C32" s="17">
        <v>318</v>
      </c>
      <c r="D32" s="17">
        <v>289</v>
      </c>
      <c r="E32" s="17">
        <v>411</v>
      </c>
      <c r="F32" s="17">
        <v>456</v>
      </c>
      <c r="G32" s="17">
        <v>443</v>
      </c>
      <c r="H32" s="17">
        <v>429</v>
      </c>
      <c r="I32" s="17">
        <v>242</v>
      </c>
      <c r="J32" s="17">
        <v>276</v>
      </c>
      <c r="K32" s="17">
        <v>232</v>
      </c>
      <c r="L32" s="67">
        <v>334</v>
      </c>
      <c r="M32" s="67">
        <v>367</v>
      </c>
      <c r="N32" s="67">
        <v>303</v>
      </c>
      <c r="O32" s="67">
        <v>210</v>
      </c>
      <c r="Q32" s="1"/>
    </row>
    <row r="33" spans="2:17" s="2" customFormat="1">
      <c r="B33" s="21" t="s">
        <v>118</v>
      </c>
      <c r="C33" s="68">
        <f t="shared" ref="C33:H33" si="8">SUM(C29:C32)</f>
        <v>13256</v>
      </c>
      <c r="D33" s="68">
        <f t="shared" si="8"/>
        <v>10456</v>
      </c>
      <c r="E33" s="68">
        <f t="shared" si="8"/>
        <v>11776</v>
      </c>
      <c r="F33" s="68">
        <f t="shared" si="8"/>
        <v>11357</v>
      </c>
      <c r="G33" s="68">
        <f t="shared" si="8"/>
        <v>10703</v>
      </c>
      <c r="H33" s="68">
        <f t="shared" si="8"/>
        <v>11599</v>
      </c>
      <c r="I33" s="68">
        <f t="shared" ref="I33:O33" si="9">SUM(I29:I32)</f>
        <v>10511</v>
      </c>
      <c r="J33" s="68">
        <f t="shared" si="9"/>
        <v>12060</v>
      </c>
      <c r="K33" s="68">
        <f t="shared" si="9"/>
        <v>11311</v>
      </c>
      <c r="L33" s="68">
        <f t="shared" si="9"/>
        <v>11533</v>
      </c>
      <c r="M33" s="68">
        <f t="shared" si="9"/>
        <v>14661</v>
      </c>
      <c r="N33" s="68">
        <f t="shared" si="9"/>
        <v>19768</v>
      </c>
      <c r="O33" s="68">
        <f t="shared" si="9"/>
        <v>8459</v>
      </c>
      <c r="Q33" s="1"/>
    </row>
    <row r="34" spans="2:17" s="2" customFormat="1">
      <c r="B34" s="21" t="s">
        <v>119</v>
      </c>
      <c r="C34" s="68">
        <f t="shared" ref="C34:O34" si="10">C22+C28+C33</f>
        <v>57973</v>
      </c>
      <c r="D34" s="68">
        <f t="shared" si="10"/>
        <v>51749</v>
      </c>
      <c r="E34" s="68">
        <f t="shared" si="10"/>
        <v>52241</v>
      </c>
      <c r="F34" s="68">
        <f t="shared" si="10"/>
        <v>52207</v>
      </c>
      <c r="G34" s="68">
        <f t="shared" si="10"/>
        <v>51439</v>
      </c>
      <c r="H34" s="68">
        <f t="shared" si="10"/>
        <v>48612</v>
      </c>
      <c r="I34" s="68">
        <f t="shared" si="10"/>
        <v>47153</v>
      </c>
      <c r="J34" s="68">
        <f t="shared" si="10"/>
        <v>48534</v>
      </c>
      <c r="K34" s="68">
        <f t="shared" si="10"/>
        <v>48900</v>
      </c>
      <c r="L34" s="68">
        <f t="shared" si="10"/>
        <v>48354</v>
      </c>
      <c r="M34" s="68">
        <f t="shared" si="10"/>
        <v>48060</v>
      </c>
      <c r="N34" s="68">
        <f t="shared" si="10"/>
        <v>52632</v>
      </c>
      <c r="O34" s="68">
        <f t="shared" si="10"/>
        <v>34065</v>
      </c>
      <c r="Q34" s="1"/>
    </row>
    <row r="35" spans="2:17" s="2" customFormat="1">
      <c r="B35" s="77"/>
      <c r="C35" s="77"/>
      <c r="D35" s="77"/>
      <c r="E35" s="77"/>
      <c r="F35" s="77"/>
      <c r="G35" s="77"/>
      <c r="H35" s="79"/>
      <c r="I35" s="79"/>
      <c r="J35" s="79"/>
      <c r="K35" s="79"/>
      <c r="L35" s="79"/>
      <c r="M35" s="79"/>
      <c r="N35" s="79"/>
      <c r="O35" s="79"/>
      <c r="Q35" s="1"/>
    </row>
    <row r="36" spans="2:17" s="2" customFormat="1">
      <c r="B36" s="77"/>
      <c r="C36" s="77"/>
      <c r="D36" s="77"/>
      <c r="E36" s="77"/>
      <c r="F36" s="77"/>
      <c r="G36" s="77"/>
      <c r="H36" s="77"/>
      <c r="I36" s="80"/>
      <c r="J36" s="80"/>
      <c r="K36" s="80"/>
      <c r="L36" s="80"/>
      <c r="M36" s="80"/>
      <c r="Q36" s="1"/>
    </row>
    <row r="37" spans="2:17">
      <c r="B37" s="61" t="s">
        <v>120</v>
      </c>
      <c r="C37" s="62" t="s">
        <v>94</v>
      </c>
      <c r="D37" s="62" t="s">
        <v>91</v>
      </c>
      <c r="E37" s="62">
        <v>43373</v>
      </c>
      <c r="F37" s="62" t="s">
        <v>93</v>
      </c>
      <c r="G37" s="62" t="s">
        <v>94</v>
      </c>
      <c r="H37" s="62" t="s">
        <v>91</v>
      </c>
      <c r="I37" s="62" t="s">
        <v>92</v>
      </c>
      <c r="J37" s="62" t="s">
        <v>93</v>
      </c>
      <c r="K37" s="62" t="s">
        <v>94</v>
      </c>
      <c r="L37" s="62" t="s">
        <v>91</v>
      </c>
      <c r="M37" s="62" t="s">
        <v>92</v>
      </c>
      <c r="N37" s="62" t="s">
        <v>93</v>
      </c>
      <c r="O37" s="62" t="s">
        <v>94</v>
      </c>
    </row>
    <row r="38" spans="2:17">
      <c r="B38" s="63"/>
      <c r="C38" s="64">
        <v>2019</v>
      </c>
      <c r="D38" s="64">
        <v>2018</v>
      </c>
      <c r="E38" s="64">
        <v>2018</v>
      </c>
      <c r="F38" s="64">
        <v>2018</v>
      </c>
      <c r="G38" s="64">
        <v>2018</v>
      </c>
      <c r="H38" s="64">
        <v>2017</v>
      </c>
      <c r="I38" s="64">
        <v>2017</v>
      </c>
      <c r="J38" s="64">
        <v>2017</v>
      </c>
      <c r="K38" s="64">
        <v>2017</v>
      </c>
      <c r="L38" s="64">
        <v>2016</v>
      </c>
      <c r="M38" s="64">
        <v>2016</v>
      </c>
      <c r="N38" s="65">
        <v>2016</v>
      </c>
      <c r="O38" s="65">
        <v>2016</v>
      </c>
    </row>
    <row r="39" spans="2:17" s="2" customFormat="1">
      <c r="B39" s="81" t="s">
        <v>145</v>
      </c>
      <c r="C39" s="82">
        <f>D45</f>
        <v>30126</v>
      </c>
      <c r="D39" s="82">
        <f>H45</f>
        <v>27216</v>
      </c>
      <c r="E39" s="82">
        <f>H45</f>
        <v>27216</v>
      </c>
      <c r="F39" s="82">
        <f>H45</f>
        <v>27216</v>
      </c>
      <c r="G39" s="82">
        <f>H45</f>
        <v>27216</v>
      </c>
      <c r="H39" s="82">
        <f>L22</f>
        <v>25137</v>
      </c>
      <c r="I39" s="70">
        <f>L22</f>
        <v>25137</v>
      </c>
      <c r="J39" s="70">
        <f>L22</f>
        <v>25137</v>
      </c>
      <c r="K39" s="70">
        <f>L45</f>
        <v>25137</v>
      </c>
      <c r="L39" s="82">
        <v>18622</v>
      </c>
      <c r="M39" s="82">
        <v>18622</v>
      </c>
      <c r="N39" s="82">
        <v>18622</v>
      </c>
      <c r="O39" s="82">
        <v>18622</v>
      </c>
      <c r="P39" s="1"/>
      <c r="Q39" s="1"/>
    </row>
    <row r="40" spans="2:17" s="2" customFormat="1">
      <c r="B40" s="16" t="s">
        <v>181</v>
      </c>
      <c r="C40" s="73">
        <v>0</v>
      </c>
      <c r="D40" s="16">
        <v>-8</v>
      </c>
      <c r="E40" s="94">
        <v>-8</v>
      </c>
      <c r="F40" s="73">
        <v>-8</v>
      </c>
      <c r="G40" s="73">
        <v>-8</v>
      </c>
      <c r="H40" s="73">
        <v>0</v>
      </c>
      <c r="I40" s="73">
        <v>0</v>
      </c>
      <c r="J40" s="73">
        <v>0</v>
      </c>
      <c r="K40" s="73">
        <v>0</v>
      </c>
      <c r="L40" s="73">
        <v>0</v>
      </c>
      <c r="M40" s="73">
        <v>0</v>
      </c>
      <c r="N40" s="25">
        <v>0</v>
      </c>
      <c r="O40" s="25">
        <v>0</v>
      </c>
      <c r="P40" s="1"/>
      <c r="Q40" s="1"/>
    </row>
    <row r="41" spans="2:17" s="2" customFormat="1">
      <c r="B41" s="16" t="s">
        <v>257</v>
      </c>
      <c r="C41" s="73">
        <v>-138</v>
      </c>
      <c r="D41" s="73">
        <v>0</v>
      </c>
      <c r="E41" s="73">
        <v>0</v>
      </c>
      <c r="F41" s="73">
        <v>0</v>
      </c>
      <c r="G41" s="73">
        <v>0</v>
      </c>
      <c r="H41" s="73">
        <v>0</v>
      </c>
      <c r="I41" s="73">
        <v>0</v>
      </c>
      <c r="J41" s="73">
        <v>0</v>
      </c>
      <c r="K41" s="73">
        <v>0</v>
      </c>
      <c r="L41" s="73">
        <v>0</v>
      </c>
      <c r="M41" s="73">
        <v>0</v>
      </c>
      <c r="N41" s="73">
        <v>0</v>
      </c>
      <c r="O41" s="73">
        <v>0</v>
      </c>
      <c r="P41" s="1"/>
      <c r="Q41" s="1"/>
    </row>
    <row r="42" spans="2:17" s="2" customFormat="1">
      <c r="B42" s="16" t="s">
        <v>66</v>
      </c>
      <c r="C42" s="94">
        <f>RR!C34</f>
        <v>852</v>
      </c>
      <c r="D42" s="94">
        <f>RR!E34+RR!F34+RR!G34+RR!H34</f>
        <v>3190</v>
      </c>
      <c r="E42" s="94">
        <f>RR!F34+RR!G34+RR!H34</f>
        <v>2589</v>
      </c>
      <c r="F42" s="94">
        <f>RR!G34+RR!H34</f>
        <v>1807</v>
      </c>
      <c r="G42" s="94">
        <f>RR!H34</f>
        <v>910</v>
      </c>
      <c r="H42" s="17">
        <f>RR!I34</f>
        <v>2874</v>
      </c>
      <c r="I42" s="17">
        <f>RR!K34+RR!L34+RR!M34</f>
        <v>2601</v>
      </c>
      <c r="J42" s="17">
        <f>RR!L34+RR!M34</f>
        <v>1966</v>
      </c>
      <c r="K42" s="17">
        <f>RR!M34</f>
        <v>1229</v>
      </c>
      <c r="L42" s="67">
        <f>RR!N34</f>
        <v>6585</v>
      </c>
      <c r="M42" s="18">
        <f>RR!P34+RR!Q34+RR!R34</f>
        <v>6066</v>
      </c>
      <c r="N42" s="18">
        <f>RR!Q34+RR!R34</f>
        <v>5435</v>
      </c>
      <c r="O42" s="18">
        <f>RR!R34</f>
        <v>529</v>
      </c>
      <c r="Q42" s="1"/>
    </row>
    <row r="43" spans="2:17" s="2" customFormat="1">
      <c r="B43" s="16" t="s">
        <v>167</v>
      </c>
      <c r="C43" s="94">
        <f>RR!C47</f>
        <v>800</v>
      </c>
      <c r="D43" s="94">
        <f>RR!E47+RR!F47+RR!G47+RR!H47</f>
        <v>948</v>
      </c>
      <c r="E43" s="94">
        <f>RR!F47+RR!G47+RR!H47</f>
        <v>958</v>
      </c>
      <c r="F43" s="94">
        <f>RR!G47+RR!H47</f>
        <v>1517</v>
      </c>
      <c r="G43" s="94">
        <f>RR!H47</f>
        <v>1184</v>
      </c>
      <c r="H43" s="72">
        <f>RR!I47</f>
        <v>357</v>
      </c>
      <c r="I43" s="72">
        <f>RR!K47+RR!L47+RR!M47</f>
        <v>-483</v>
      </c>
      <c r="J43" s="72">
        <f>RR!L47+RR!M47</f>
        <v>-12</v>
      </c>
      <c r="K43" s="72">
        <f>RR!M47</f>
        <v>-57</v>
      </c>
      <c r="L43" s="73">
        <f>RR!N47</f>
        <v>1014</v>
      </c>
      <c r="M43" s="25">
        <f>RR!P47+RR!Q47+RR!R47</f>
        <v>839</v>
      </c>
      <c r="N43" s="25">
        <f>RR!Q47+RR!R47</f>
        <v>295</v>
      </c>
      <c r="O43" s="25">
        <f>RR!R47</f>
        <v>-22</v>
      </c>
      <c r="Q43" s="1"/>
    </row>
    <row r="44" spans="2:17" s="2" customFormat="1">
      <c r="B44" s="16" t="s">
        <v>146</v>
      </c>
      <c r="C44" s="94">
        <v>-1288</v>
      </c>
      <c r="D44" s="94">
        <v>-1220</v>
      </c>
      <c r="E44" s="94">
        <v>-1220</v>
      </c>
      <c r="F44" s="94">
        <v>-1220</v>
      </c>
      <c r="G44" s="72">
        <v>0</v>
      </c>
      <c r="H44" s="17">
        <v>-1152</v>
      </c>
      <c r="I44" s="17">
        <v>-1152</v>
      </c>
      <c r="J44" s="17">
        <v>-1152</v>
      </c>
      <c r="K44" s="72">
        <v>0</v>
      </c>
      <c r="L44" s="67">
        <v>-1084</v>
      </c>
      <c r="M44" s="18">
        <v>-1084</v>
      </c>
      <c r="N44" s="18">
        <v>-1084</v>
      </c>
      <c r="O44" s="25">
        <v>0</v>
      </c>
      <c r="Q44" s="1"/>
    </row>
    <row r="45" spans="2:17" s="2" customFormat="1" ht="15.75" customHeight="1">
      <c r="B45" s="21" t="s">
        <v>147</v>
      </c>
      <c r="C45" s="42">
        <f t="shared" ref="C45:O45" si="11">SUM(C39:C44)</f>
        <v>30352</v>
      </c>
      <c r="D45" s="42">
        <f t="shared" si="11"/>
        <v>30126</v>
      </c>
      <c r="E45" s="42">
        <f t="shared" si="11"/>
        <v>29535</v>
      </c>
      <c r="F45" s="42">
        <f t="shared" si="11"/>
        <v>29312</v>
      </c>
      <c r="G45" s="42">
        <f t="shared" si="11"/>
        <v>29302</v>
      </c>
      <c r="H45" s="42">
        <f t="shared" si="11"/>
        <v>27216</v>
      </c>
      <c r="I45" s="42">
        <f t="shared" si="11"/>
        <v>26103</v>
      </c>
      <c r="J45" s="42">
        <f t="shared" si="11"/>
        <v>25939</v>
      </c>
      <c r="K45" s="42">
        <f t="shared" si="11"/>
        <v>26309</v>
      </c>
      <c r="L45" s="42">
        <f t="shared" si="11"/>
        <v>25137</v>
      </c>
      <c r="M45" s="42">
        <f t="shared" si="11"/>
        <v>24443</v>
      </c>
      <c r="N45" s="42">
        <f t="shared" si="11"/>
        <v>23268</v>
      </c>
      <c r="O45" s="42">
        <f t="shared" si="11"/>
        <v>19129</v>
      </c>
      <c r="Q45" s="1"/>
    </row>
    <row r="46" spans="2:17" s="2" customFormat="1">
      <c r="H46" s="78"/>
      <c r="I46" s="78"/>
      <c r="J46" s="78"/>
      <c r="K46" s="78"/>
      <c r="L46" s="78"/>
      <c r="M46" s="78"/>
      <c r="N46" s="78"/>
      <c r="O46" s="78"/>
      <c r="Q46" s="1"/>
    </row>
    <row r="47" spans="2:17" s="2" customFormat="1">
      <c r="Q47" s="1"/>
    </row>
    <row r="48" spans="2:17" s="2" customFormat="1">
      <c r="B48" s="61" t="s">
        <v>121</v>
      </c>
      <c r="C48" s="62" t="s">
        <v>94</v>
      </c>
      <c r="D48" s="62" t="s">
        <v>91</v>
      </c>
      <c r="E48" s="62">
        <v>43373</v>
      </c>
      <c r="F48" s="62" t="s">
        <v>93</v>
      </c>
      <c r="G48" s="62" t="s">
        <v>94</v>
      </c>
      <c r="H48" s="62" t="s">
        <v>91</v>
      </c>
      <c r="I48" s="62" t="s">
        <v>92</v>
      </c>
      <c r="J48" s="62" t="s">
        <v>93</v>
      </c>
      <c r="K48" s="62" t="s">
        <v>94</v>
      </c>
      <c r="L48" s="62" t="s">
        <v>91</v>
      </c>
      <c r="M48" s="62" t="s">
        <v>92</v>
      </c>
      <c r="N48" s="62" t="s">
        <v>93</v>
      </c>
      <c r="O48" s="62" t="s">
        <v>94</v>
      </c>
      <c r="Q48" s="1"/>
    </row>
    <row r="49" spans="2:17" s="2" customFormat="1">
      <c r="B49" s="63"/>
      <c r="C49" s="64">
        <v>2019</v>
      </c>
      <c r="D49" s="64">
        <v>2018</v>
      </c>
      <c r="E49" s="64">
        <v>2018</v>
      </c>
      <c r="F49" s="64">
        <v>2018</v>
      </c>
      <c r="G49" s="64">
        <v>2018</v>
      </c>
      <c r="H49" s="64">
        <v>2017</v>
      </c>
      <c r="I49" s="64">
        <v>2017</v>
      </c>
      <c r="J49" s="64">
        <v>2017</v>
      </c>
      <c r="K49" s="64">
        <v>2017</v>
      </c>
      <c r="L49" s="64">
        <v>2016</v>
      </c>
      <c r="M49" s="64">
        <v>2016</v>
      </c>
      <c r="N49" s="65">
        <v>2016</v>
      </c>
      <c r="O49" s="65">
        <v>2016</v>
      </c>
      <c r="Q49" s="1"/>
    </row>
    <row r="50" spans="2:17" s="2" customFormat="1">
      <c r="B50" s="16" t="s">
        <v>108</v>
      </c>
      <c r="C50" s="94">
        <f t="shared" ref="C50:O50" si="12">C22</f>
        <v>30352</v>
      </c>
      <c r="D50" s="17">
        <f t="shared" si="12"/>
        <v>30126</v>
      </c>
      <c r="E50" s="17">
        <f t="shared" si="12"/>
        <v>29535</v>
      </c>
      <c r="F50" s="17">
        <f t="shared" si="12"/>
        <v>29312</v>
      </c>
      <c r="G50" s="17">
        <f t="shared" si="12"/>
        <v>29302</v>
      </c>
      <c r="H50" s="17">
        <f t="shared" si="12"/>
        <v>27216</v>
      </c>
      <c r="I50" s="17">
        <f t="shared" si="12"/>
        <v>26103</v>
      </c>
      <c r="J50" s="17">
        <f t="shared" si="12"/>
        <v>25939</v>
      </c>
      <c r="K50" s="17">
        <f t="shared" si="12"/>
        <v>26309</v>
      </c>
      <c r="L50" s="39">
        <f t="shared" si="12"/>
        <v>25137</v>
      </c>
      <c r="M50" s="39">
        <f t="shared" si="12"/>
        <v>24443</v>
      </c>
      <c r="N50" s="39">
        <f t="shared" si="12"/>
        <v>23268</v>
      </c>
      <c r="O50" s="39">
        <f t="shared" si="12"/>
        <v>19129</v>
      </c>
      <c r="Q50" s="1"/>
    </row>
    <row r="51" spans="2:17" s="2" customFormat="1">
      <c r="B51" s="16" t="s">
        <v>122</v>
      </c>
      <c r="C51" s="94">
        <f t="shared" ref="C51:O51" si="13">C19</f>
        <v>57973</v>
      </c>
      <c r="D51" s="17">
        <f t="shared" si="13"/>
        <v>51749</v>
      </c>
      <c r="E51" s="17">
        <f t="shared" si="13"/>
        <v>52241</v>
      </c>
      <c r="F51" s="17">
        <f t="shared" si="13"/>
        <v>52207</v>
      </c>
      <c r="G51" s="17">
        <f t="shared" si="13"/>
        <v>51439</v>
      </c>
      <c r="H51" s="17">
        <f t="shared" si="13"/>
        <v>48612</v>
      </c>
      <c r="I51" s="17">
        <f t="shared" si="13"/>
        <v>47153</v>
      </c>
      <c r="J51" s="17">
        <f t="shared" si="13"/>
        <v>48534</v>
      </c>
      <c r="K51" s="17">
        <f t="shared" si="13"/>
        <v>48900</v>
      </c>
      <c r="L51" s="17">
        <f t="shared" si="13"/>
        <v>48354</v>
      </c>
      <c r="M51" s="17">
        <f t="shared" si="13"/>
        <v>48060</v>
      </c>
      <c r="N51" s="17">
        <f t="shared" si="13"/>
        <v>52632</v>
      </c>
      <c r="O51" s="17">
        <f t="shared" si="13"/>
        <v>34065</v>
      </c>
      <c r="Q51" s="1"/>
    </row>
    <row r="52" spans="2:17" s="2" customFormat="1">
      <c r="B52" s="21" t="s">
        <v>24</v>
      </c>
      <c r="C52" s="83">
        <f t="shared" ref="C52:H52" si="14">C50/C51</f>
        <v>0.52355406827316164</v>
      </c>
      <c r="D52" s="83">
        <f t="shared" si="14"/>
        <v>0.58215617693095523</v>
      </c>
      <c r="E52" s="83">
        <f t="shared" si="14"/>
        <v>0.56536054057158169</v>
      </c>
      <c r="F52" s="83">
        <f t="shared" si="14"/>
        <v>0.56145727584423544</v>
      </c>
      <c r="G52" s="83">
        <f t="shared" si="14"/>
        <v>0.56964559964229478</v>
      </c>
      <c r="H52" s="83">
        <f t="shared" si="14"/>
        <v>0.55986176252777087</v>
      </c>
      <c r="I52" s="83">
        <f t="shared" ref="I52:O52" si="15">I50/I51</f>
        <v>0.55358089623141693</v>
      </c>
      <c r="J52" s="83">
        <f t="shared" si="15"/>
        <v>0.53445007623521656</v>
      </c>
      <c r="K52" s="83">
        <f t="shared" si="15"/>
        <v>0.5380163599182004</v>
      </c>
      <c r="L52" s="84">
        <f t="shared" si="15"/>
        <v>0.51985357984861646</v>
      </c>
      <c r="M52" s="84">
        <f t="shared" si="15"/>
        <v>0.5085934248855597</v>
      </c>
      <c r="N52" s="84">
        <f t="shared" si="15"/>
        <v>0.44208846329229368</v>
      </c>
      <c r="O52" s="84">
        <f t="shared" si="15"/>
        <v>0.56154410685454281</v>
      </c>
      <c r="Q52" s="1"/>
    </row>
    <row r="53" spans="2:17" s="2" customFormat="1">
      <c r="Q53" s="1"/>
    </row>
    <row r="54" spans="2:17" s="2" customFormat="1">
      <c r="Q54" s="1"/>
    </row>
    <row r="55" spans="2:17" s="2" customFormat="1">
      <c r="B55" s="61" t="s">
        <v>123</v>
      </c>
      <c r="C55" s="62" t="s">
        <v>94</v>
      </c>
      <c r="D55" s="62" t="s">
        <v>91</v>
      </c>
      <c r="E55" s="62">
        <v>43373</v>
      </c>
      <c r="F55" s="62" t="s">
        <v>93</v>
      </c>
      <c r="G55" s="62" t="s">
        <v>94</v>
      </c>
      <c r="H55" s="62" t="s">
        <v>91</v>
      </c>
      <c r="I55" s="62" t="s">
        <v>92</v>
      </c>
      <c r="J55" s="62" t="s">
        <v>93</v>
      </c>
      <c r="K55" s="62" t="s">
        <v>94</v>
      </c>
      <c r="L55" s="62" t="s">
        <v>91</v>
      </c>
      <c r="M55" s="62" t="s">
        <v>92</v>
      </c>
      <c r="N55" s="62" t="s">
        <v>93</v>
      </c>
      <c r="O55" s="62" t="s">
        <v>94</v>
      </c>
      <c r="Q55" s="1"/>
    </row>
    <row r="56" spans="2:17" s="2" customFormat="1">
      <c r="B56" s="63"/>
      <c r="C56" s="64">
        <v>2019</v>
      </c>
      <c r="D56" s="64">
        <v>2018</v>
      </c>
      <c r="E56" s="64">
        <v>2018</v>
      </c>
      <c r="F56" s="64">
        <v>2018</v>
      </c>
      <c r="G56" s="64">
        <v>2018</v>
      </c>
      <c r="H56" s="64">
        <v>2017</v>
      </c>
      <c r="I56" s="64">
        <v>2017</v>
      </c>
      <c r="J56" s="64">
        <v>2017</v>
      </c>
      <c r="K56" s="64">
        <v>2017</v>
      </c>
      <c r="L56" s="64">
        <v>2016</v>
      </c>
      <c r="M56" s="64">
        <v>2016</v>
      </c>
      <c r="N56" s="65">
        <v>2016</v>
      </c>
      <c r="O56" s="65">
        <v>2016</v>
      </c>
      <c r="Q56" s="1"/>
    </row>
    <row r="57" spans="2:17" s="2" customFormat="1">
      <c r="B57" s="16" t="s">
        <v>124</v>
      </c>
      <c r="C57" s="39">
        <f t="shared" ref="C57:O57" si="16">C19</f>
        <v>57973</v>
      </c>
      <c r="D57" s="39">
        <f t="shared" si="16"/>
        <v>51749</v>
      </c>
      <c r="E57" s="39">
        <f t="shared" si="16"/>
        <v>52241</v>
      </c>
      <c r="F57" s="39">
        <f t="shared" si="16"/>
        <v>52207</v>
      </c>
      <c r="G57" s="39">
        <f t="shared" si="16"/>
        <v>51439</v>
      </c>
      <c r="H57" s="39">
        <f t="shared" si="16"/>
        <v>48612</v>
      </c>
      <c r="I57" s="39">
        <f t="shared" si="16"/>
        <v>47153</v>
      </c>
      <c r="J57" s="39">
        <f t="shared" si="16"/>
        <v>48534</v>
      </c>
      <c r="K57" s="39">
        <f t="shared" si="16"/>
        <v>48900</v>
      </c>
      <c r="L57" s="39">
        <f t="shared" si="16"/>
        <v>48354</v>
      </c>
      <c r="M57" s="39">
        <f t="shared" si="16"/>
        <v>48060</v>
      </c>
      <c r="N57" s="39">
        <f t="shared" si="16"/>
        <v>52632</v>
      </c>
      <c r="O57" s="39">
        <f t="shared" si="16"/>
        <v>34065</v>
      </c>
      <c r="Q57" s="1"/>
    </row>
    <row r="58" spans="2:17" s="2" customFormat="1">
      <c r="B58" s="16" t="s">
        <v>125</v>
      </c>
      <c r="C58" s="16"/>
      <c r="D58" s="16"/>
      <c r="E58" s="16"/>
      <c r="F58" s="16"/>
      <c r="G58" s="16"/>
      <c r="H58" s="39"/>
      <c r="I58" s="39"/>
      <c r="J58" s="39"/>
      <c r="K58" s="39"/>
      <c r="L58" s="39"/>
      <c r="M58" s="39"/>
      <c r="N58" s="39"/>
      <c r="O58" s="39"/>
      <c r="Q58" s="1"/>
    </row>
    <row r="59" spans="2:17" s="2" customFormat="1">
      <c r="B59" s="16" t="s">
        <v>155</v>
      </c>
      <c r="C59" s="16">
        <v>199</v>
      </c>
      <c r="D59" s="39">
        <v>119</v>
      </c>
      <c r="E59" s="39">
        <v>376</v>
      </c>
      <c r="F59" s="39">
        <v>187</v>
      </c>
      <c r="G59" s="39">
        <v>334</v>
      </c>
      <c r="H59" s="39">
        <v>884</v>
      </c>
      <c r="I59" s="39">
        <v>359</v>
      </c>
      <c r="J59" s="39">
        <v>497</v>
      </c>
      <c r="K59" s="39">
        <v>565</v>
      </c>
      <c r="L59" s="39">
        <v>1157</v>
      </c>
      <c r="M59" s="39">
        <v>1114</v>
      </c>
      <c r="N59" s="39">
        <v>7505</v>
      </c>
      <c r="O59" s="39">
        <v>586</v>
      </c>
      <c r="P59" s="1"/>
      <c r="Q59" s="1"/>
    </row>
    <row r="60" spans="2:17" s="2" customFormat="1">
      <c r="B60" s="16" t="s">
        <v>105</v>
      </c>
      <c r="C60" s="94">
        <f t="shared" ref="C60:O60" si="17">C16</f>
        <v>2384</v>
      </c>
      <c r="D60" s="39">
        <f t="shared" si="17"/>
        <v>2341</v>
      </c>
      <c r="E60" s="39">
        <f t="shared" si="17"/>
        <v>2368</v>
      </c>
      <c r="F60" s="39">
        <f t="shared" si="17"/>
        <v>2177</v>
      </c>
      <c r="G60" s="39">
        <f t="shared" si="17"/>
        <v>2446</v>
      </c>
      <c r="H60" s="39">
        <f t="shared" si="17"/>
        <v>1994</v>
      </c>
      <c r="I60" s="39">
        <f t="shared" si="17"/>
        <v>2045</v>
      </c>
      <c r="J60" s="39">
        <f t="shared" si="17"/>
        <v>2096</v>
      </c>
      <c r="K60" s="39">
        <f t="shared" si="17"/>
        <v>2230</v>
      </c>
      <c r="L60" s="39">
        <f t="shared" si="17"/>
        <v>1879</v>
      </c>
      <c r="M60" s="39">
        <f t="shared" si="17"/>
        <v>2814</v>
      </c>
      <c r="N60" s="39">
        <f t="shared" si="17"/>
        <v>1675</v>
      </c>
      <c r="O60" s="39">
        <f t="shared" si="17"/>
        <v>1547</v>
      </c>
      <c r="Q60" s="1"/>
    </row>
    <row r="61" spans="2:17" s="2" customFormat="1">
      <c r="B61" s="16" t="s">
        <v>126</v>
      </c>
      <c r="C61" s="94">
        <f t="shared" ref="C61:O61" si="18">C10+C14</f>
        <v>1851</v>
      </c>
      <c r="D61" s="39">
        <f t="shared" si="18"/>
        <v>1662</v>
      </c>
      <c r="E61" s="39">
        <f t="shared" si="18"/>
        <v>1776</v>
      </c>
      <c r="F61" s="39">
        <f t="shared" si="18"/>
        <v>1822</v>
      </c>
      <c r="G61" s="39">
        <f t="shared" si="18"/>
        <v>1857</v>
      </c>
      <c r="H61" s="39">
        <f t="shared" si="18"/>
        <v>1609</v>
      </c>
      <c r="I61" s="39">
        <f t="shared" si="18"/>
        <v>1562</v>
      </c>
      <c r="J61" s="39">
        <f t="shared" si="18"/>
        <v>1546</v>
      </c>
      <c r="K61" s="39">
        <f t="shared" si="18"/>
        <v>1649</v>
      </c>
      <c r="L61" s="39">
        <f t="shared" si="18"/>
        <v>1570</v>
      </c>
      <c r="M61" s="39">
        <f t="shared" si="18"/>
        <v>1546</v>
      </c>
      <c r="N61" s="39">
        <f t="shared" si="18"/>
        <v>1503</v>
      </c>
      <c r="O61" s="39">
        <f t="shared" si="18"/>
        <v>1340</v>
      </c>
      <c r="Q61" s="1"/>
    </row>
    <row r="62" spans="2:17" s="2" customFormat="1">
      <c r="B62" s="16" t="s">
        <v>127</v>
      </c>
      <c r="C62" s="39">
        <v>6861</v>
      </c>
      <c r="D62" s="39">
        <v>6509</v>
      </c>
      <c r="E62" s="39">
        <v>6460</v>
      </c>
      <c r="F62" s="39">
        <v>6768</v>
      </c>
      <c r="G62" s="39">
        <v>6520</v>
      </c>
      <c r="H62" s="39">
        <v>6307</v>
      </c>
      <c r="I62" s="39">
        <v>5483</v>
      </c>
      <c r="J62" s="39">
        <v>5946</v>
      </c>
      <c r="K62" s="39">
        <v>5878</v>
      </c>
      <c r="L62" s="39">
        <v>5501</v>
      </c>
      <c r="M62" s="39">
        <v>5549</v>
      </c>
      <c r="N62" s="39">
        <v>5737</v>
      </c>
      <c r="O62" s="39">
        <v>4462</v>
      </c>
      <c r="Q62" s="1"/>
    </row>
    <row r="63" spans="2:17" s="2" customFormat="1">
      <c r="B63" s="21" t="s">
        <v>10</v>
      </c>
      <c r="C63" s="22">
        <f>C57-C59-C60-C61-C62</f>
        <v>46678</v>
      </c>
      <c r="D63" s="22">
        <f>D57-D59-D60-D61-D62</f>
        <v>41118</v>
      </c>
      <c r="E63" s="22">
        <f>E57-E59-E60-E61-E62</f>
        <v>41261</v>
      </c>
      <c r="F63" s="22">
        <f>F57-F59-F60-F61-F62</f>
        <v>41253</v>
      </c>
      <c r="G63" s="22">
        <f t="shared" ref="G63:O63" si="19">G57-G59-G60-G61-G62</f>
        <v>40282</v>
      </c>
      <c r="H63" s="22">
        <f t="shared" si="19"/>
        <v>37818</v>
      </c>
      <c r="I63" s="22">
        <f t="shared" si="19"/>
        <v>37704</v>
      </c>
      <c r="J63" s="22">
        <f>J57-J59-J60-J61-J62</f>
        <v>38449</v>
      </c>
      <c r="K63" s="22">
        <f t="shared" si="19"/>
        <v>38578</v>
      </c>
      <c r="L63" s="22">
        <f t="shared" si="19"/>
        <v>38247</v>
      </c>
      <c r="M63" s="22">
        <f t="shared" si="19"/>
        <v>37037</v>
      </c>
      <c r="N63" s="22">
        <f t="shared" si="19"/>
        <v>36212</v>
      </c>
      <c r="O63" s="22">
        <f t="shared" si="19"/>
        <v>26130</v>
      </c>
      <c r="Q63" s="1"/>
    </row>
    <row r="64" spans="2:17" s="2" customFormat="1">
      <c r="B64" s="16" t="s">
        <v>263</v>
      </c>
      <c r="C64" s="72">
        <v>0</v>
      </c>
      <c r="D64" s="72">
        <v>0</v>
      </c>
      <c r="E64" s="39">
        <v>-68</v>
      </c>
      <c r="F64" s="39">
        <v>-70</v>
      </c>
      <c r="G64" s="39">
        <v>-73</v>
      </c>
      <c r="H64" s="39">
        <v>-75</v>
      </c>
      <c r="I64" s="39">
        <v>-77</v>
      </c>
      <c r="J64" s="39">
        <v>-80</v>
      </c>
      <c r="K64" s="39">
        <v>-81</v>
      </c>
      <c r="L64" s="39">
        <v>-82</v>
      </c>
      <c r="M64" s="39">
        <v>-105</v>
      </c>
      <c r="N64" s="39">
        <v>-135</v>
      </c>
      <c r="O64" s="39">
        <v>2711</v>
      </c>
      <c r="P64" s="39"/>
      <c r="Q64" s="1"/>
    </row>
    <row r="65" spans="2:17" s="2" customFormat="1">
      <c r="B65" s="21" t="s">
        <v>264</v>
      </c>
      <c r="C65" s="22">
        <f t="shared" ref="C65:D65" si="20">C63-C64</f>
        <v>46678</v>
      </c>
      <c r="D65" s="22">
        <f t="shared" si="20"/>
        <v>41118</v>
      </c>
      <c r="E65" s="22">
        <f>E63-E64</f>
        <v>41329</v>
      </c>
      <c r="F65" s="22">
        <f t="shared" ref="F65:O65" si="21">F63-F64</f>
        <v>41323</v>
      </c>
      <c r="G65" s="22">
        <f t="shared" si="21"/>
        <v>40355</v>
      </c>
      <c r="H65" s="22">
        <f t="shared" si="21"/>
        <v>37893</v>
      </c>
      <c r="I65" s="22">
        <f t="shared" si="21"/>
        <v>37781</v>
      </c>
      <c r="J65" s="22">
        <f t="shared" si="21"/>
        <v>38529</v>
      </c>
      <c r="K65" s="22">
        <f t="shared" si="21"/>
        <v>38659</v>
      </c>
      <c r="L65" s="22">
        <f t="shared" si="21"/>
        <v>38329</v>
      </c>
      <c r="M65" s="22">
        <f t="shared" si="21"/>
        <v>37142</v>
      </c>
      <c r="N65" s="22">
        <f t="shared" si="21"/>
        <v>36347</v>
      </c>
      <c r="O65" s="22">
        <f t="shared" si="21"/>
        <v>23419</v>
      </c>
      <c r="Q65" s="1"/>
    </row>
    <row r="66" spans="2:17" s="2" customFormat="1">
      <c r="Q66" s="1"/>
    </row>
    <row r="67" spans="2:17" s="2" customFormat="1">
      <c r="Q67" s="1"/>
    </row>
    <row r="68" spans="2:17" s="2" customFormat="1">
      <c r="C68" s="39"/>
      <c r="D68" s="39"/>
      <c r="E68" s="39"/>
      <c r="F68" s="39"/>
      <c r="G68" s="39"/>
      <c r="H68" s="39"/>
      <c r="I68" s="39"/>
      <c r="J68" s="39"/>
      <c r="K68" s="39"/>
      <c r="L68" s="39"/>
      <c r="M68" s="39"/>
      <c r="N68" s="39"/>
      <c r="O68" s="39"/>
      <c r="Q68" s="1"/>
    </row>
    <row r="69" spans="2:17" s="2" customFormat="1">
      <c r="Q69" s="1"/>
    </row>
    <row r="70" spans="2:17" s="2" customFormat="1">
      <c r="Q70" s="1"/>
    </row>
    <row r="71" spans="2:17" s="2" customFormat="1">
      <c r="Q71" s="1"/>
    </row>
    <row r="72" spans="2:17" s="2" customFormat="1">
      <c r="Q72" s="1"/>
    </row>
    <row r="73" spans="2:17" s="2" customFormat="1">
      <c r="Q73" s="1"/>
    </row>
    <row r="74" spans="2:17" s="2" customFormat="1">
      <c r="Q74" s="1"/>
    </row>
    <row r="75" spans="2:17" s="2" customFormat="1">
      <c r="Q75" s="1"/>
    </row>
    <row r="76" spans="2:17" s="2" customFormat="1">
      <c r="Q76" s="1"/>
    </row>
    <row r="77" spans="2:17" s="2" customFormat="1">
      <c r="Q77" s="1"/>
    </row>
    <row r="78" spans="2:17" s="2" customFormat="1">
      <c r="Q78" s="1"/>
    </row>
    <row r="79" spans="2:17" s="2" customFormat="1">
      <c r="Q79" s="1"/>
    </row>
    <row r="80" spans="2:17" s="2" customFormat="1">
      <c r="Q80" s="1"/>
    </row>
    <row r="81" spans="17:17" s="2" customFormat="1">
      <c r="Q81" s="1"/>
    </row>
    <row r="82" spans="17:17" s="2" customFormat="1">
      <c r="Q82" s="1"/>
    </row>
    <row r="83" spans="17:17" s="2" customFormat="1">
      <c r="Q83" s="1"/>
    </row>
    <row r="84" spans="17:17" s="2" customFormat="1">
      <c r="Q84" s="1"/>
    </row>
    <row r="85" spans="17:17" s="2" customFormat="1">
      <c r="Q85" s="1"/>
    </row>
    <row r="86" spans="17:17" s="2" customFormat="1">
      <c r="Q86" s="1"/>
    </row>
    <row r="87" spans="17:17" s="2" customFormat="1">
      <c r="Q87" s="1"/>
    </row>
    <row r="88" spans="17:17" s="2" customFormat="1">
      <c r="Q88" s="1"/>
    </row>
    <row r="89" spans="17:17" s="2" customFormat="1">
      <c r="Q89" s="1"/>
    </row>
    <row r="90" spans="17:17" s="2" customFormat="1">
      <c r="Q90" s="1"/>
    </row>
    <row r="91" spans="17:17" s="2" customFormat="1">
      <c r="Q91" s="1"/>
    </row>
    <row r="92" spans="17:17" s="2" customFormat="1">
      <c r="Q92" s="1"/>
    </row>
    <row r="93" spans="17:17" s="2" customFormat="1">
      <c r="Q93" s="1"/>
    </row>
    <row r="94" spans="17:17" s="2" customFormat="1">
      <c r="Q94" s="1"/>
    </row>
    <row r="95" spans="17:17" s="2" customFormat="1">
      <c r="Q95" s="1"/>
    </row>
    <row r="96" spans="17:17" s="2" customFormat="1">
      <c r="Q96" s="1"/>
    </row>
    <row r="97" spans="17:17" s="2" customFormat="1">
      <c r="Q97" s="1"/>
    </row>
    <row r="98" spans="17:17" s="2" customFormat="1">
      <c r="Q98" s="1"/>
    </row>
    <row r="99" spans="17:17" s="2" customFormat="1">
      <c r="Q99" s="1"/>
    </row>
    <row r="100" spans="17:17" s="2" customFormat="1">
      <c r="Q100" s="1"/>
    </row>
    <row r="101" spans="17:17" s="2" customFormat="1">
      <c r="Q101" s="1"/>
    </row>
    <row r="102" spans="17:17" s="2" customFormat="1">
      <c r="Q102" s="1"/>
    </row>
    <row r="103" spans="17:17" s="2" customFormat="1">
      <c r="Q103" s="1"/>
    </row>
    <row r="104" spans="17:17" s="2" customFormat="1">
      <c r="Q104" s="1"/>
    </row>
    <row r="105" spans="17:17" s="2" customFormat="1">
      <c r="Q105" s="1"/>
    </row>
    <row r="106" spans="17:17" s="2" customFormat="1">
      <c r="Q106" s="1"/>
    </row>
    <row r="107" spans="17:17" s="2" customFormat="1">
      <c r="Q107" s="1"/>
    </row>
    <row r="108" spans="17:17" s="2" customFormat="1">
      <c r="Q108" s="1"/>
    </row>
    <row r="109" spans="17:17" s="2" customFormat="1">
      <c r="Q109" s="1"/>
    </row>
    <row r="110" spans="17:17" s="2" customFormat="1">
      <c r="Q110" s="1"/>
    </row>
    <row r="111" spans="17:17" s="2" customFormat="1">
      <c r="Q111" s="1"/>
    </row>
    <row r="112" spans="17:17" s="2" customFormat="1">
      <c r="Q112" s="1"/>
    </row>
    <row r="113" spans="17:17" s="2" customFormat="1">
      <c r="Q113" s="1"/>
    </row>
    <row r="114" spans="17:17" s="2" customFormat="1">
      <c r="Q114" s="1"/>
    </row>
    <row r="115" spans="17:17" s="2" customFormat="1">
      <c r="Q115" s="1"/>
    </row>
    <row r="116" spans="17:17" s="2" customFormat="1">
      <c r="Q116" s="1"/>
    </row>
    <row r="117" spans="17:17" s="2" customFormat="1">
      <c r="Q117" s="1"/>
    </row>
    <row r="118" spans="17:17" s="2" customFormat="1">
      <c r="Q118" s="1"/>
    </row>
    <row r="119" spans="17:17" s="2" customFormat="1">
      <c r="Q119" s="1"/>
    </row>
    <row r="120" spans="17:17" s="2" customFormat="1">
      <c r="Q120" s="1"/>
    </row>
    <row r="121" spans="17:17" s="2" customFormat="1">
      <c r="Q121" s="1"/>
    </row>
    <row r="122" spans="17:17" s="2" customFormat="1">
      <c r="Q122" s="1"/>
    </row>
    <row r="123" spans="17:17" s="2" customFormat="1">
      <c r="Q123" s="1"/>
    </row>
    <row r="124" spans="17:17" s="2" customFormat="1">
      <c r="Q124" s="1"/>
    </row>
    <row r="125" spans="17:17" s="2" customFormat="1">
      <c r="Q125" s="1"/>
    </row>
    <row r="126" spans="17:17" s="2" customFormat="1">
      <c r="Q126" s="1"/>
    </row>
    <row r="127" spans="17:17" s="2" customFormat="1">
      <c r="Q127" s="1"/>
    </row>
    <row r="128" spans="17:17" s="2" customFormat="1">
      <c r="Q128" s="1"/>
    </row>
    <row r="129" spans="17:17" s="2" customFormat="1">
      <c r="Q129" s="1"/>
    </row>
    <row r="130" spans="17:17" s="2" customFormat="1">
      <c r="Q130" s="1"/>
    </row>
    <row r="131" spans="17:17" s="2" customFormat="1">
      <c r="Q131" s="1"/>
    </row>
    <row r="132" spans="17:17" s="2" customFormat="1">
      <c r="Q132" s="1"/>
    </row>
    <row r="133" spans="17:17" s="2" customFormat="1">
      <c r="Q133" s="1"/>
    </row>
    <row r="134" spans="17:17" s="2" customFormat="1">
      <c r="Q134" s="1"/>
    </row>
    <row r="135" spans="17:17" s="2" customFormat="1">
      <c r="Q135" s="1"/>
    </row>
    <row r="136" spans="17:17" s="2" customFormat="1">
      <c r="Q136" s="1"/>
    </row>
    <row r="137" spans="17:17" s="2" customFormat="1">
      <c r="Q137" s="1"/>
    </row>
    <row r="138" spans="17:17" s="2" customFormat="1">
      <c r="Q138" s="1"/>
    </row>
    <row r="139" spans="17:17" s="2" customFormat="1">
      <c r="Q139" s="1"/>
    </row>
    <row r="140" spans="17:17" s="2" customFormat="1">
      <c r="Q140" s="1"/>
    </row>
    <row r="141" spans="17:17" s="2" customFormat="1">
      <c r="Q141" s="1"/>
    </row>
    <row r="142" spans="17:17" s="2" customFormat="1">
      <c r="Q142" s="1"/>
    </row>
    <row r="143" spans="17:17" s="2" customFormat="1">
      <c r="Q143" s="1"/>
    </row>
    <row r="144" spans="17:17" s="2" customFormat="1">
      <c r="Q144" s="1"/>
    </row>
    <row r="145" spans="17:17" s="2" customFormat="1">
      <c r="Q145" s="1"/>
    </row>
    <row r="146" spans="17:17" s="2" customFormat="1">
      <c r="Q146" s="1"/>
    </row>
    <row r="147" spans="17:17" s="2" customFormat="1">
      <c r="Q147" s="1"/>
    </row>
    <row r="148" spans="17:17" s="2" customFormat="1">
      <c r="Q148" s="1"/>
    </row>
    <row r="149" spans="17:17" s="2" customFormat="1">
      <c r="Q149" s="1"/>
    </row>
    <row r="150" spans="17:17" s="2" customFormat="1">
      <c r="Q150" s="1"/>
    </row>
    <row r="151" spans="17:17" s="2" customFormat="1">
      <c r="Q151" s="1"/>
    </row>
    <row r="152" spans="17:17" s="2" customFormat="1">
      <c r="Q152" s="1"/>
    </row>
    <row r="153" spans="17:17" s="2" customFormat="1">
      <c r="Q153" s="1"/>
    </row>
    <row r="154" spans="17:17" s="2" customFormat="1">
      <c r="Q154" s="1"/>
    </row>
    <row r="155" spans="17:17" s="2" customFormat="1">
      <c r="Q155" s="1"/>
    </row>
    <row r="156" spans="17:17" s="2" customFormat="1">
      <c r="Q156" s="1"/>
    </row>
    <row r="157" spans="17:17" s="2" customFormat="1">
      <c r="Q157" s="1"/>
    </row>
    <row r="158" spans="17:17" s="2" customFormat="1">
      <c r="Q158" s="1"/>
    </row>
    <row r="159" spans="17:17" s="2" customFormat="1">
      <c r="Q159" s="1"/>
    </row>
    <row r="160" spans="17:17" s="2" customFormat="1">
      <c r="Q160" s="1"/>
    </row>
    <row r="161" spans="17:17" s="2" customFormat="1">
      <c r="Q161" s="1"/>
    </row>
    <row r="162" spans="17:17" s="2" customFormat="1">
      <c r="Q162" s="1"/>
    </row>
    <row r="163" spans="17:17" s="2" customFormat="1">
      <c r="Q163" s="1"/>
    </row>
    <row r="164" spans="17:17" s="2" customFormat="1">
      <c r="Q164" s="1"/>
    </row>
    <row r="165" spans="17:17" s="2" customFormat="1">
      <c r="Q165" s="1"/>
    </row>
    <row r="166" spans="17:17" s="2" customFormat="1">
      <c r="Q166" s="1"/>
    </row>
    <row r="167" spans="17:17" s="2" customFormat="1">
      <c r="Q167" s="1"/>
    </row>
    <row r="168" spans="17:17" s="2" customFormat="1">
      <c r="Q168" s="1"/>
    </row>
    <row r="169" spans="17:17" s="2" customFormat="1">
      <c r="Q169" s="1"/>
    </row>
    <row r="170" spans="17:17" s="2" customFormat="1">
      <c r="Q170" s="1"/>
    </row>
    <row r="171" spans="17:17" s="2" customFormat="1">
      <c r="Q171" s="1"/>
    </row>
    <row r="172" spans="17:17" s="2" customFormat="1">
      <c r="Q172" s="1"/>
    </row>
    <row r="173" spans="17:17" s="2" customFormat="1">
      <c r="Q173" s="1"/>
    </row>
    <row r="174" spans="17:17" s="2" customFormat="1">
      <c r="Q174" s="1"/>
    </row>
    <row r="175" spans="17:17" s="2" customFormat="1">
      <c r="Q175" s="1"/>
    </row>
    <row r="176" spans="17:17" s="2" customFormat="1">
      <c r="Q176" s="1"/>
    </row>
    <row r="177" spans="17:17" s="2" customFormat="1">
      <c r="Q177" s="1"/>
    </row>
    <row r="178" spans="17:17" s="2" customFormat="1">
      <c r="Q178" s="1"/>
    </row>
    <row r="179" spans="17:17" s="2" customFormat="1">
      <c r="Q179" s="1"/>
    </row>
    <row r="180" spans="17:17" s="2" customFormat="1">
      <c r="Q180" s="1"/>
    </row>
    <row r="181" spans="17:17" s="2" customFormat="1">
      <c r="Q181" s="1"/>
    </row>
    <row r="182" spans="17:17" s="2" customFormat="1">
      <c r="Q182" s="1"/>
    </row>
    <row r="183" spans="17:17" s="2" customFormat="1">
      <c r="Q183" s="1"/>
    </row>
    <row r="184" spans="17:17" s="2" customFormat="1">
      <c r="Q184" s="1"/>
    </row>
    <row r="185" spans="17:17" s="2" customFormat="1">
      <c r="Q185" s="1"/>
    </row>
    <row r="186" spans="17:17" s="2" customFormat="1">
      <c r="Q186" s="1"/>
    </row>
    <row r="187" spans="17:17" s="2" customFormat="1">
      <c r="Q187" s="1"/>
    </row>
    <row r="188" spans="17:17" s="2" customFormat="1">
      <c r="Q188" s="1"/>
    </row>
    <row r="189" spans="17:17" s="2" customFormat="1">
      <c r="Q189" s="1"/>
    </row>
    <row r="190" spans="17:17" s="2" customFormat="1">
      <c r="Q190" s="1"/>
    </row>
    <row r="191" spans="17:17" s="2" customFormat="1">
      <c r="Q191" s="1"/>
    </row>
    <row r="192" spans="17:17" s="2" customFormat="1">
      <c r="Q192" s="1"/>
    </row>
    <row r="193" spans="17:17" s="2" customFormat="1">
      <c r="Q193" s="1"/>
    </row>
    <row r="194" spans="17:17" s="2" customFormat="1">
      <c r="Q194" s="1"/>
    </row>
    <row r="195" spans="17:17" s="2" customFormat="1">
      <c r="Q195" s="1"/>
    </row>
    <row r="196" spans="17:17" s="2" customFormat="1">
      <c r="Q196" s="1"/>
    </row>
    <row r="197" spans="17:17" s="2" customFormat="1">
      <c r="Q197" s="1"/>
    </row>
    <row r="198" spans="17:17" s="2" customFormat="1">
      <c r="Q198" s="1"/>
    </row>
    <row r="199" spans="17:17" s="2" customFormat="1">
      <c r="Q199" s="1"/>
    </row>
    <row r="200" spans="17:17" s="2" customFormat="1">
      <c r="Q200" s="1"/>
    </row>
    <row r="201" spans="17:17" s="2" customFormat="1">
      <c r="Q201" s="1"/>
    </row>
    <row r="202" spans="17:17" s="2" customFormat="1">
      <c r="Q202" s="1"/>
    </row>
    <row r="203" spans="17:17" s="2" customFormat="1">
      <c r="Q203" s="1"/>
    </row>
    <row r="204" spans="17:17" s="2" customFormat="1">
      <c r="Q204" s="1"/>
    </row>
    <row r="205" spans="17:17" s="2" customFormat="1">
      <c r="Q205" s="1"/>
    </row>
    <row r="206" spans="17:17" s="2" customFormat="1">
      <c r="Q206" s="1"/>
    </row>
    <row r="207" spans="17:17" s="2" customFormat="1">
      <c r="Q207" s="1"/>
    </row>
    <row r="208" spans="17:17" s="2" customFormat="1">
      <c r="Q208" s="1"/>
    </row>
    <row r="209" spans="17:17" s="2" customFormat="1">
      <c r="Q209" s="1"/>
    </row>
    <row r="210" spans="17:17" s="2" customFormat="1">
      <c r="Q210" s="1"/>
    </row>
    <row r="211" spans="17:17" s="2" customFormat="1">
      <c r="Q211" s="1"/>
    </row>
    <row r="212" spans="17:17" s="2" customFormat="1">
      <c r="Q212" s="1"/>
    </row>
    <row r="213" spans="17:17" s="2" customFormat="1">
      <c r="Q213" s="1"/>
    </row>
    <row r="214" spans="17:17" s="2" customFormat="1">
      <c r="Q214" s="1"/>
    </row>
    <row r="215" spans="17:17" s="2" customFormat="1">
      <c r="Q215" s="1"/>
    </row>
    <row r="216" spans="17:17" s="2" customFormat="1">
      <c r="Q216" s="1"/>
    </row>
    <row r="217" spans="17:17" s="2" customFormat="1">
      <c r="Q217" s="1"/>
    </row>
    <row r="218" spans="17:17" s="2" customFormat="1">
      <c r="Q218" s="1"/>
    </row>
    <row r="219" spans="17:17" s="2" customFormat="1">
      <c r="Q219" s="1"/>
    </row>
    <row r="220" spans="17:17" s="2" customFormat="1">
      <c r="Q220" s="1"/>
    </row>
    <row r="221" spans="17:17" s="2" customFormat="1">
      <c r="Q221" s="1"/>
    </row>
    <row r="222" spans="17:17" s="2" customFormat="1">
      <c r="Q222" s="1"/>
    </row>
    <row r="223" spans="17:17" s="2" customFormat="1">
      <c r="Q223" s="1"/>
    </row>
    <row r="224" spans="17:17" s="2" customFormat="1">
      <c r="Q224" s="1"/>
    </row>
    <row r="225" spans="17:17" s="2" customFormat="1">
      <c r="Q225" s="1"/>
    </row>
    <row r="226" spans="17:17" s="2" customFormat="1">
      <c r="Q226" s="1"/>
    </row>
    <row r="227" spans="17:17" s="2" customFormat="1">
      <c r="Q227" s="1"/>
    </row>
    <row r="228" spans="17:17" s="2" customFormat="1">
      <c r="Q228" s="1"/>
    </row>
    <row r="229" spans="17:17" s="2" customFormat="1">
      <c r="Q229" s="1"/>
    </row>
    <row r="230" spans="17:17" s="2" customFormat="1">
      <c r="Q230" s="1"/>
    </row>
    <row r="231" spans="17:17" s="2" customFormat="1">
      <c r="Q231" s="1"/>
    </row>
    <row r="232" spans="17:17" s="2" customFormat="1">
      <c r="Q232" s="1"/>
    </row>
    <row r="233" spans="17:17" s="2" customFormat="1">
      <c r="Q233" s="1"/>
    </row>
    <row r="234" spans="17:17" s="2" customFormat="1">
      <c r="Q234" s="1"/>
    </row>
    <row r="235" spans="17:17" s="2" customFormat="1">
      <c r="Q235" s="1"/>
    </row>
    <row r="236" spans="17:17" s="2" customFormat="1">
      <c r="Q236" s="1"/>
    </row>
    <row r="237" spans="17:17" s="2" customFormat="1">
      <c r="Q237" s="1"/>
    </row>
    <row r="238" spans="17:17" s="2" customFormat="1">
      <c r="Q238" s="1"/>
    </row>
    <row r="239" spans="17:17" s="2" customFormat="1">
      <c r="Q239" s="1"/>
    </row>
    <row r="240" spans="17:17" s="2" customFormat="1">
      <c r="Q240" s="1"/>
    </row>
    <row r="241" spans="17:17" s="2" customFormat="1">
      <c r="Q241" s="1"/>
    </row>
    <row r="242" spans="17:17" s="2" customFormat="1">
      <c r="Q242" s="1"/>
    </row>
    <row r="243" spans="17:17" s="2" customFormat="1">
      <c r="Q243" s="1"/>
    </row>
    <row r="244" spans="17:17" s="2" customFormat="1">
      <c r="Q244" s="1"/>
    </row>
    <row r="245" spans="17:17" s="2" customFormat="1">
      <c r="Q245" s="1"/>
    </row>
    <row r="246" spans="17:17" s="2" customFormat="1">
      <c r="Q246" s="1"/>
    </row>
    <row r="247" spans="17:17" s="2" customFormat="1">
      <c r="Q247" s="1"/>
    </row>
    <row r="248" spans="17:17" s="2" customFormat="1">
      <c r="Q248" s="1"/>
    </row>
    <row r="249" spans="17:17" s="2" customFormat="1">
      <c r="Q249" s="1"/>
    </row>
    <row r="250" spans="17:17" s="2" customFormat="1">
      <c r="Q250" s="1"/>
    </row>
    <row r="251" spans="17:17" s="2" customFormat="1">
      <c r="Q251" s="1"/>
    </row>
    <row r="252" spans="17:17" s="2" customFormat="1">
      <c r="Q252" s="1"/>
    </row>
    <row r="253" spans="17:17" s="2" customFormat="1">
      <c r="Q253" s="1"/>
    </row>
    <row r="254" spans="17:17" s="2" customFormat="1">
      <c r="Q254" s="1"/>
    </row>
    <row r="255" spans="17:17" s="2" customFormat="1">
      <c r="Q255" s="1"/>
    </row>
    <row r="256" spans="17:17" s="2" customFormat="1">
      <c r="Q256" s="1"/>
    </row>
    <row r="257" spans="17:17" s="2" customFormat="1">
      <c r="Q257" s="1"/>
    </row>
    <row r="258" spans="17:17" s="2" customFormat="1">
      <c r="Q258" s="1"/>
    </row>
    <row r="259" spans="17:17" s="2" customFormat="1">
      <c r="Q259" s="1"/>
    </row>
    <row r="260" spans="17:17" s="2" customFormat="1">
      <c r="Q260" s="1"/>
    </row>
    <row r="261" spans="17:17" s="2" customFormat="1">
      <c r="Q261" s="1"/>
    </row>
    <row r="262" spans="17:17" s="2" customFormat="1">
      <c r="Q262" s="1"/>
    </row>
    <row r="263" spans="17:17" s="2" customFormat="1">
      <c r="Q263" s="1"/>
    </row>
    <row r="264" spans="17:17" s="2" customFormat="1">
      <c r="Q264" s="1"/>
    </row>
    <row r="265" spans="17:17" s="2" customFormat="1">
      <c r="Q265" s="1"/>
    </row>
    <row r="266" spans="17:17" s="2" customFormat="1">
      <c r="Q266" s="1"/>
    </row>
    <row r="267" spans="17:17" s="2" customFormat="1">
      <c r="Q267" s="1"/>
    </row>
    <row r="268" spans="17:17" s="2" customFormat="1">
      <c r="Q268" s="1"/>
    </row>
    <row r="269" spans="17:17" s="2" customFormat="1">
      <c r="Q269" s="1"/>
    </row>
    <row r="270" spans="17:17" s="2" customFormat="1">
      <c r="Q270" s="1"/>
    </row>
    <row r="271" spans="17:17" s="2" customFormat="1">
      <c r="Q271" s="1"/>
    </row>
    <row r="272" spans="17:17" s="2" customFormat="1">
      <c r="Q272" s="1"/>
    </row>
    <row r="273" spans="17:17" s="2" customFormat="1">
      <c r="Q273" s="1"/>
    </row>
    <row r="274" spans="17:17" s="2" customFormat="1">
      <c r="Q274" s="1"/>
    </row>
    <row r="275" spans="17:17" s="2" customFormat="1">
      <c r="Q275" s="1"/>
    </row>
    <row r="276" spans="17:17" s="2" customFormat="1">
      <c r="Q276" s="1"/>
    </row>
    <row r="277" spans="17:17" s="2" customFormat="1">
      <c r="Q277" s="1"/>
    </row>
    <row r="278" spans="17:17" s="2" customFormat="1">
      <c r="Q278" s="1"/>
    </row>
    <row r="279" spans="17:17" s="2" customFormat="1">
      <c r="Q279" s="1"/>
    </row>
    <row r="280" spans="17:17" s="2" customFormat="1">
      <c r="Q280" s="1"/>
    </row>
    <row r="281" spans="17:17" s="2" customFormat="1">
      <c r="Q281" s="1"/>
    </row>
    <row r="282" spans="17:17" s="2" customFormat="1">
      <c r="Q282" s="1"/>
    </row>
    <row r="283" spans="17:17" s="2" customFormat="1">
      <c r="Q283" s="1"/>
    </row>
    <row r="284" spans="17:17" s="2" customFormat="1">
      <c r="Q284" s="1"/>
    </row>
    <row r="285" spans="17:17" s="2" customFormat="1">
      <c r="Q285" s="1"/>
    </row>
    <row r="286" spans="17:17" s="2" customFormat="1">
      <c r="Q286" s="1"/>
    </row>
    <row r="287" spans="17:17" s="2" customFormat="1">
      <c r="Q287" s="1"/>
    </row>
    <row r="288" spans="17:17" s="2" customFormat="1">
      <c r="Q288" s="1"/>
    </row>
    <row r="289" spans="17:17" s="2" customFormat="1">
      <c r="Q289" s="1"/>
    </row>
    <row r="290" spans="17:17" s="2" customFormat="1">
      <c r="Q290" s="1"/>
    </row>
    <row r="291" spans="17:17" s="2" customFormat="1">
      <c r="Q291" s="1"/>
    </row>
    <row r="292" spans="17:17" s="2" customFormat="1">
      <c r="Q292" s="1"/>
    </row>
    <row r="293" spans="17:17" s="2" customFormat="1">
      <c r="Q293" s="1"/>
    </row>
    <row r="294" spans="17:17" s="2" customFormat="1">
      <c r="Q294" s="1"/>
    </row>
    <row r="295" spans="17:17" s="2" customFormat="1">
      <c r="Q295" s="1"/>
    </row>
    <row r="296" spans="17:17" s="2" customFormat="1">
      <c r="Q296" s="1"/>
    </row>
    <row r="297" spans="17:17" s="2" customFormat="1">
      <c r="Q297" s="1"/>
    </row>
    <row r="298" spans="17:17" s="2" customFormat="1">
      <c r="Q298" s="1"/>
    </row>
    <row r="299" spans="17:17" s="2" customFormat="1">
      <c r="Q299" s="1"/>
    </row>
    <row r="300" spans="17:17" s="2" customFormat="1">
      <c r="Q300" s="1"/>
    </row>
    <row r="301" spans="17:17" s="2" customFormat="1">
      <c r="Q301" s="1"/>
    </row>
    <row r="302" spans="17:17" s="2" customFormat="1">
      <c r="Q302" s="1"/>
    </row>
    <row r="303" spans="17:17" s="2" customFormat="1">
      <c r="Q303" s="1"/>
    </row>
    <row r="304" spans="17:17" s="2" customFormat="1">
      <c r="Q304" s="1"/>
    </row>
    <row r="305" spans="17:17" s="2" customFormat="1">
      <c r="Q305" s="1"/>
    </row>
    <row r="306" spans="17:17" s="2" customFormat="1">
      <c r="Q306" s="1"/>
    </row>
    <row r="307" spans="17:17" s="2" customFormat="1">
      <c r="Q307" s="1"/>
    </row>
    <row r="308" spans="17:17" s="2" customFormat="1">
      <c r="Q308" s="1"/>
    </row>
    <row r="309" spans="17:17" s="2" customFormat="1">
      <c r="Q309" s="1"/>
    </row>
    <row r="310" spans="17:17" s="2" customFormat="1">
      <c r="Q310" s="1"/>
    </row>
    <row r="311" spans="17:17" s="2" customFormat="1">
      <c r="Q311" s="1"/>
    </row>
    <row r="312" spans="17:17" s="2" customFormat="1">
      <c r="Q312" s="1"/>
    </row>
    <row r="313" spans="17:17" s="2" customFormat="1">
      <c r="Q313" s="1"/>
    </row>
    <row r="314" spans="17:17" s="2" customFormat="1">
      <c r="Q314" s="1"/>
    </row>
    <row r="315" spans="17:17" s="2" customFormat="1">
      <c r="Q315" s="1"/>
    </row>
    <row r="316" spans="17:17" s="2" customFormat="1">
      <c r="Q316" s="1"/>
    </row>
    <row r="317" spans="17:17" s="2" customFormat="1">
      <c r="Q317" s="1"/>
    </row>
    <row r="318" spans="17:17" s="2" customFormat="1">
      <c r="Q318" s="1"/>
    </row>
    <row r="319" spans="17:17" s="2" customFormat="1">
      <c r="Q319" s="1"/>
    </row>
    <row r="320" spans="17:17" s="2" customFormat="1">
      <c r="Q320" s="1"/>
    </row>
    <row r="321" spans="17:17" s="2" customFormat="1">
      <c r="Q321" s="1"/>
    </row>
    <row r="322" spans="17:17" s="2" customFormat="1">
      <c r="Q322" s="1"/>
    </row>
    <row r="323" spans="17:17" s="2" customFormat="1">
      <c r="Q323" s="1"/>
    </row>
    <row r="324" spans="17:17" s="2" customFormat="1">
      <c r="Q324" s="1"/>
    </row>
    <row r="325" spans="17:17" s="2" customFormat="1">
      <c r="Q325" s="1"/>
    </row>
    <row r="326" spans="17:17" s="2" customFormat="1">
      <c r="Q326" s="1"/>
    </row>
    <row r="327" spans="17:17" s="2" customFormat="1">
      <c r="Q327" s="1"/>
    </row>
    <row r="328" spans="17:17" s="2" customFormat="1">
      <c r="Q328" s="1"/>
    </row>
    <row r="329" spans="17:17" s="2" customFormat="1">
      <c r="Q329" s="1"/>
    </row>
    <row r="330" spans="17:17" s="2" customFormat="1">
      <c r="Q330" s="1"/>
    </row>
    <row r="331" spans="17:17" s="2" customFormat="1">
      <c r="Q331" s="1"/>
    </row>
    <row r="332" spans="17:17" s="2" customFormat="1">
      <c r="Q332" s="1"/>
    </row>
    <row r="333" spans="17:17" s="2" customFormat="1">
      <c r="Q333" s="1"/>
    </row>
    <row r="334" spans="17:17" s="2" customFormat="1">
      <c r="Q334" s="1"/>
    </row>
    <row r="335" spans="17:17" s="2" customFormat="1">
      <c r="Q335" s="1"/>
    </row>
    <row r="336" spans="17:17" s="2" customFormat="1">
      <c r="Q336" s="1"/>
    </row>
    <row r="337" spans="17:17" s="2" customFormat="1">
      <c r="Q337" s="1"/>
    </row>
    <row r="338" spans="17:17" s="2" customFormat="1">
      <c r="Q338" s="1"/>
    </row>
    <row r="339" spans="17:17" s="2" customFormat="1">
      <c r="Q339" s="1"/>
    </row>
    <row r="340" spans="17:17" s="2" customFormat="1">
      <c r="Q340" s="1"/>
    </row>
    <row r="341" spans="17:17" s="2" customFormat="1">
      <c r="Q341" s="1"/>
    </row>
    <row r="342" spans="17:17" s="2" customFormat="1">
      <c r="Q342" s="1"/>
    </row>
    <row r="343" spans="17:17" s="2" customFormat="1">
      <c r="Q343" s="1"/>
    </row>
    <row r="344" spans="17:17" s="2" customFormat="1">
      <c r="Q344" s="1"/>
    </row>
    <row r="345" spans="17:17" s="2" customFormat="1">
      <c r="Q345" s="1"/>
    </row>
    <row r="346" spans="17:17" s="2" customFormat="1">
      <c r="Q346" s="1"/>
    </row>
    <row r="347" spans="17:17" s="2" customFormat="1">
      <c r="Q347" s="1"/>
    </row>
    <row r="348" spans="17:17" s="2" customFormat="1">
      <c r="Q348" s="1"/>
    </row>
    <row r="349" spans="17:17" s="2" customFormat="1">
      <c r="Q349" s="1"/>
    </row>
    <row r="350" spans="17:17" s="2" customFormat="1">
      <c r="Q350" s="1"/>
    </row>
    <row r="351" spans="17:17" s="2" customFormat="1">
      <c r="Q351" s="1"/>
    </row>
    <row r="352" spans="17:17" s="2" customFormat="1">
      <c r="Q352" s="1"/>
    </row>
    <row r="353" spans="17:17" s="2" customFormat="1">
      <c r="Q353" s="1"/>
    </row>
    <row r="354" spans="17:17" s="2" customFormat="1">
      <c r="Q354" s="1"/>
    </row>
    <row r="355" spans="17:17" s="2" customFormat="1">
      <c r="Q355" s="1"/>
    </row>
    <row r="356" spans="17:17" s="2" customFormat="1">
      <c r="Q356" s="1"/>
    </row>
    <row r="357" spans="17:17" s="2" customFormat="1">
      <c r="Q357" s="1"/>
    </row>
    <row r="358" spans="17:17" s="2" customFormat="1">
      <c r="Q358" s="1"/>
    </row>
    <row r="359" spans="17:17" s="2" customFormat="1">
      <c r="Q359" s="1"/>
    </row>
    <row r="360" spans="17:17" s="2" customFormat="1">
      <c r="Q360" s="1"/>
    </row>
    <row r="361" spans="17:17" s="2" customFormat="1">
      <c r="Q361" s="1"/>
    </row>
    <row r="362" spans="17:17" s="2" customFormat="1">
      <c r="Q362" s="1"/>
    </row>
    <row r="363" spans="17:17" s="2" customFormat="1">
      <c r="Q363" s="1"/>
    </row>
    <row r="364" spans="17:17" s="2" customFormat="1">
      <c r="Q364" s="1"/>
    </row>
    <row r="365" spans="17:17" s="2" customFormat="1">
      <c r="Q365" s="1"/>
    </row>
    <row r="366" spans="17:17" s="2" customFormat="1">
      <c r="Q366" s="1"/>
    </row>
    <row r="367" spans="17:17" s="2" customFormat="1">
      <c r="Q367" s="1"/>
    </row>
    <row r="368" spans="17:17" s="2" customFormat="1">
      <c r="Q368" s="1"/>
    </row>
    <row r="369" spans="17:17" s="2" customFormat="1">
      <c r="Q369" s="1"/>
    </row>
    <row r="370" spans="17:17" s="2" customFormat="1">
      <c r="Q370" s="1"/>
    </row>
    <row r="371" spans="17:17" s="2" customFormat="1">
      <c r="Q371" s="1"/>
    </row>
    <row r="372" spans="17:17" s="2" customFormat="1">
      <c r="Q372" s="1"/>
    </row>
    <row r="373" spans="17:17" s="2" customFormat="1">
      <c r="Q373" s="1"/>
    </row>
    <row r="374" spans="17:17" s="2" customFormat="1">
      <c r="Q374" s="1"/>
    </row>
    <row r="375" spans="17:17" s="2" customFormat="1">
      <c r="Q375" s="1"/>
    </row>
    <row r="376" spans="17:17" s="2" customFormat="1">
      <c r="Q376" s="1"/>
    </row>
    <row r="377" spans="17:17" s="2" customFormat="1">
      <c r="Q377" s="1"/>
    </row>
    <row r="378" spans="17:17" s="2" customFormat="1">
      <c r="Q378" s="1"/>
    </row>
    <row r="379" spans="17:17" s="2" customFormat="1">
      <c r="Q379" s="1"/>
    </row>
    <row r="380" spans="17:17" s="2" customFormat="1">
      <c r="Q380" s="1"/>
    </row>
    <row r="381" spans="17:17" s="2" customFormat="1">
      <c r="Q381" s="1"/>
    </row>
    <row r="382" spans="17:17" s="2" customFormat="1">
      <c r="Q382" s="1"/>
    </row>
    <row r="383" spans="17:17" s="2" customFormat="1">
      <c r="Q383" s="1"/>
    </row>
    <row r="384" spans="17:17" s="2" customFormat="1">
      <c r="Q384" s="1"/>
    </row>
    <row r="385" spans="17:17" s="2" customFormat="1">
      <c r="Q385" s="1"/>
    </row>
    <row r="386" spans="17:17" s="2" customFormat="1">
      <c r="Q386" s="1"/>
    </row>
    <row r="387" spans="17:17" s="2" customFormat="1">
      <c r="Q387" s="1"/>
    </row>
    <row r="388" spans="17:17" s="2" customFormat="1">
      <c r="Q388" s="1"/>
    </row>
    <row r="389" spans="17:17" s="2" customFormat="1">
      <c r="Q389" s="1"/>
    </row>
    <row r="390" spans="17:17" s="2" customFormat="1">
      <c r="Q390" s="1"/>
    </row>
    <row r="391" spans="17:17" s="2" customFormat="1">
      <c r="Q391" s="1"/>
    </row>
    <row r="392" spans="17:17" s="2" customFormat="1">
      <c r="Q392" s="1"/>
    </row>
    <row r="393" spans="17:17" s="2" customFormat="1">
      <c r="Q393" s="1"/>
    </row>
    <row r="394" spans="17:17" s="2" customFormat="1">
      <c r="Q394" s="1"/>
    </row>
    <row r="395" spans="17:17" s="2" customFormat="1">
      <c r="Q395" s="1"/>
    </row>
    <row r="396" spans="17:17" s="2" customFormat="1">
      <c r="Q396" s="1"/>
    </row>
    <row r="397" spans="17:17" s="2" customFormat="1">
      <c r="Q397" s="1"/>
    </row>
    <row r="398" spans="17:17" s="2" customFormat="1">
      <c r="Q398" s="1"/>
    </row>
    <row r="399" spans="17:17" s="2" customFormat="1">
      <c r="Q399" s="1"/>
    </row>
    <row r="400" spans="17:17" s="2" customFormat="1">
      <c r="Q400" s="1"/>
    </row>
    <row r="401" spans="17:17" s="2" customFormat="1">
      <c r="Q401" s="1"/>
    </row>
    <row r="402" spans="17:17" s="2" customFormat="1">
      <c r="Q402" s="1"/>
    </row>
    <row r="403" spans="17:17" s="2" customFormat="1">
      <c r="Q403" s="1"/>
    </row>
    <row r="404" spans="17:17" s="2" customFormat="1">
      <c r="Q404" s="1"/>
    </row>
    <row r="405" spans="17:17" s="2" customFormat="1">
      <c r="Q405" s="1"/>
    </row>
    <row r="406" spans="17:17" s="2" customFormat="1">
      <c r="Q406" s="1"/>
    </row>
    <row r="407" spans="17:17" s="2" customFormat="1">
      <c r="Q407" s="1"/>
    </row>
    <row r="408" spans="17:17" s="2" customFormat="1">
      <c r="Q408" s="1"/>
    </row>
    <row r="409" spans="17:17" s="2" customFormat="1">
      <c r="Q409" s="1"/>
    </row>
    <row r="410" spans="17:17" s="2" customFormat="1">
      <c r="Q410" s="1"/>
    </row>
    <row r="411" spans="17:17" s="2" customFormat="1">
      <c r="Q411" s="1"/>
    </row>
    <row r="412" spans="17:17" s="2" customFormat="1">
      <c r="Q412" s="1"/>
    </row>
    <row r="413" spans="17:17" s="2" customFormat="1">
      <c r="Q413" s="1"/>
    </row>
    <row r="414" spans="17:17" s="2" customFormat="1">
      <c r="Q414" s="1"/>
    </row>
    <row r="415" spans="17:17" s="2" customFormat="1">
      <c r="Q415" s="1"/>
    </row>
    <row r="416" spans="17:17" s="2" customFormat="1">
      <c r="Q416" s="1"/>
    </row>
    <row r="417" spans="17:17" s="2" customFormat="1">
      <c r="Q417" s="1"/>
    </row>
    <row r="418" spans="17:17" s="2" customFormat="1">
      <c r="Q418" s="1"/>
    </row>
    <row r="419" spans="17:17" s="2" customFormat="1">
      <c r="Q419" s="1"/>
    </row>
    <row r="420" spans="17:17" s="2" customFormat="1">
      <c r="Q420" s="1"/>
    </row>
    <row r="421" spans="17:17" s="2" customFormat="1">
      <c r="Q421" s="1"/>
    </row>
    <row r="422" spans="17:17" s="2" customFormat="1">
      <c r="Q422" s="1"/>
    </row>
    <row r="423" spans="17:17" s="2" customFormat="1">
      <c r="Q423" s="1"/>
    </row>
    <row r="424" spans="17:17" s="2" customFormat="1">
      <c r="Q424" s="1"/>
    </row>
    <row r="425" spans="17:17" s="2" customFormat="1">
      <c r="Q425" s="1"/>
    </row>
    <row r="426" spans="17:17" s="2" customFormat="1">
      <c r="Q426" s="1"/>
    </row>
    <row r="427" spans="17:17" s="2" customFormat="1">
      <c r="Q427" s="1"/>
    </row>
    <row r="428" spans="17:17" s="2" customFormat="1">
      <c r="Q428" s="1"/>
    </row>
    <row r="429" spans="17:17" s="2" customFormat="1">
      <c r="Q429" s="1"/>
    </row>
    <row r="430" spans="17:17" s="2" customFormat="1">
      <c r="Q430" s="1"/>
    </row>
    <row r="431" spans="17:17" s="2" customFormat="1">
      <c r="Q431" s="1"/>
    </row>
    <row r="432" spans="17:17" s="2" customFormat="1">
      <c r="Q432" s="1"/>
    </row>
    <row r="433" spans="17:17" s="2" customFormat="1">
      <c r="Q433" s="1"/>
    </row>
    <row r="434" spans="17:17" s="2" customFormat="1">
      <c r="Q434" s="1"/>
    </row>
    <row r="435" spans="17:17" s="2" customFormat="1">
      <c r="Q435" s="1"/>
    </row>
    <row r="436" spans="17:17" s="2" customFormat="1">
      <c r="Q436" s="1"/>
    </row>
    <row r="437" spans="17:17" s="2" customFormat="1">
      <c r="Q437" s="1"/>
    </row>
    <row r="438" spans="17:17" s="2" customFormat="1">
      <c r="Q438" s="1"/>
    </row>
    <row r="439" spans="17:17" s="2" customFormat="1">
      <c r="Q439" s="1"/>
    </row>
    <row r="440" spans="17:17" s="2" customFormat="1">
      <c r="Q440" s="1"/>
    </row>
    <row r="441" spans="17:17" s="2" customFormat="1">
      <c r="Q441" s="1"/>
    </row>
    <row r="442" spans="17:17" s="2" customFormat="1">
      <c r="Q442" s="1"/>
    </row>
    <row r="443" spans="17:17" s="2" customFormat="1">
      <c r="Q443" s="1"/>
    </row>
    <row r="444" spans="17:17" s="2" customFormat="1">
      <c r="Q444" s="1"/>
    </row>
    <row r="445" spans="17:17" s="2" customFormat="1">
      <c r="Q445" s="1"/>
    </row>
    <row r="446" spans="17:17" s="2" customFormat="1">
      <c r="Q446" s="1"/>
    </row>
    <row r="447" spans="17:17" s="2" customFormat="1">
      <c r="Q447" s="1"/>
    </row>
    <row r="448" spans="17:17" s="2" customFormat="1">
      <c r="Q448" s="1"/>
    </row>
    <row r="449" spans="17:17" s="2" customFormat="1">
      <c r="Q449" s="1"/>
    </row>
    <row r="450" spans="17:17" s="2" customFormat="1">
      <c r="Q450" s="1"/>
    </row>
    <row r="451" spans="17:17" s="2" customFormat="1">
      <c r="Q451" s="1"/>
    </row>
    <row r="452" spans="17:17" s="2" customFormat="1">
      <c r="Q452" s="1"/>
    </row>
    <row r="453" spans="17:17" s="2" customFormat="1">
      <c r="Q453" s="1"/>
    </row>
    <row r="454" spans="17:17" s="2" customFormat="1">
      <c r="Q454" s="1"/>
    </row>
    <row r="455" spans="17:17" s="2" customFormat="1">
      <c r="Q455" s="1"/>
    </row>
    <row r="456" spans="17:17" s="2" customFormat="1">
      <c r="Q456" s="1"/>
    </row>
    <row r="457" spans="17:17" s="2" customFormat="1">
      <c r="Q457" s="1"/>
    </row>
    <row r="458" spans="17:17" s="2" customFormat="1">
      <c r="Q458" s="1"/>
    </row>
    <row r="459" spans="17:17" s="2" customFormat="1">
      <c r="Q459" s="1"/>
    </row>
    <row r="460" spans="17:17" s="2" customFormat="1">
      <c r="Q460" s="1"/>
    </row>
    <row r="461" spans="17:17" s="2" customFormat="1">
      <c r="Q461" s="1"/>
    </row>
    <row r="462" spans="17:17" s="2" customFormat="1">
      <c r="Q462" s="1"/>
    </row>
    <row r="463" spans="17:17" s="2" customFormat="1">
      <c r="Q463" s="1"/>
    </row>
    <row r="464" spans="17:17" s="2" customFormat="1">
      <c r="Q464" s="1"/>
    </row>
    <row r="465" spans="17:17" s="2" customFormat="1">
      <c r="Q465" s="1"/>
    </row>
    <row r="466" spans="17:17" s="2" customFormat="1">
      <c r="Q466" s="1"/>
    </row>
    <row r="467" spans="17:17" s="2" customFormat="1">
      <c r="Q467" s="1"/>
    </row>
    <row r="468" spans="17:17" s="2" customFormat="1">
      <c r="Q468" s="1"/>
    </row>
    <row r="469" spans="17:17" s="2" customFormat="1">
      <c r="Q469" s="1"/>
    </row>
    <row r="470" spans="17:17" s="2" customFormat="1">
      <c r="Q470" s="1"/>
    </row>
    <row r="471" spans="17:17" s="2" customFormat="1">
      <c r="Q471" s="1"/>
    </row>
    <row r="472" spans="17:17" s="2" customFormat="1">
      <c r="Q472" s="1"/>
    </row>
    <row r="473" spans="17:17" s="2" customFormat="1">
      <c r="Q473" s="1"/>
    </row>
    <row r="474" spans="17:17" s="2" customFormat="1">
      <c r="Q474" s="1"/>
    </row>
    <row r="475" spans="17:17" s="2" customFormat="1">
      <c r="Q475" s="1"/>
    </row>
    <row r="476" spans="17:17" s="2" customFormat="1">
      <c r="Q476" s="1"/>
    </row>
    <row r="477" spans="17:17" s="2" customFormat="1">
      <c r="Q477" s="1"/>
    </row>
    <row r="478" spans="17:17" s="2" customFormat="1">
      <c r="Q478" s="1"/>
    </row>
    <row r="479" spans="17:17" s="2" customFormat="1">
      <c r="Q479" s="1"/>
    </row>
    <row r="480" spans="17:17" s="2" customFormat="1">
      <c r="Q480" s="1"/>
    </row>
    <row r="481" spans="17:17" s="2" customFormat="1">
      <c r="Q481" s="1"/>
    </row>
    <row r="482" spans="17:17" s="2" customFormat="1">
      <c r="Q482" s="1"/>
    </row>
    <row r="483" spans="17:17" s="2" customFormat="1">
      <c r="Q483" s="1"/>
    </row>
    <row r="484" spans="17:17" s="2" customFormat="1">
      <c r="Q484" s="1"/>
    </row>
    <row r="485" spans="17:17" s="2" customFormat="1">
      <c r="Q485" s="1"/>
    </row>
    <row r="486" spans="17:17" s="2" customFormat="1">
      <c r="Q486" s="1"/>
    </row>
    <row r="487" spans="17:17" s="2" customFormat="1">
      <c r="Q487" s="1"/>
    </row>
    <row r="488" spans="17:17" s="2" customFormat="1">
      <c r="Q488" s="1"/>
    </row>
    <row r="489" spans="17:17" s="2" customFormat="1">
      <c r="Q489" s="1"/>
    </row>
    <row r="490" spans="17:17" s="2" customFormat="1">
      <c r="Q490" s="1"/>
    </row>
    <row r="491" spans="17:17" s="2" customFormat="1">
      <c r="Q491" s="1"/>
    </row>
    <row r="492" spans="17:17" s="2" customFormat="1">
      <c r="Q492" s="1"/>
    </row>
    <row r="493" spans="17:17" s="2" customFormat="1">
      <c r="Q493" s="1"/>
    </row>
    <row r="494" spans="17:17" s="2" customFormat="1">
      <c r="Q494" s="1"/>
    </row>
    <row r="495" spans="17:17" s="2" customFormat="1">
      <c r="Q495" s="1"/>
    </row>
    <row r="496" spans="17:17" s="2" customFormat="1">
      <c r="Q496" s="1"/>
    </row>
    <row r="497" spans="17:17" s="2" customFormat="1">
      <c r="Q497" s="1"/>
    </row>
    <row r="498" spans="17:17" s="2" customFormat="1">
      <c r="Q498" s="1"/>
    </row>
    <row r="499" spans="17:17" s="2" customFormat="1">
      <c r="Q499" s="1"/>
    </row>
    <row r="500" spans="17:17" s="2" customFormat="1">
      <c r="Q500" s="1"/>
    </row>
    <row r="501" spans="17:17" s="2" customFormat="1">
      <c r="Q501" s="1"/>
    </row>
    <row r="502" spans="17:17" s="2" customFormat="1">
      <c r="Q502" s="1"/>
    </row>
    <row r="503" spans="17:17" s="2" customFormat="1">
      <c r="Q503" s="1"/>
    </row>
    <row r="504" spans="17:17" s="2" customFormat="1">
      <c r="Q504" s="1"/>
    </row>
    <row r="505" spans="17:17" s="2" customFormat="1">
      <c r="Q505" s="1"/>
    </row>
    <row r="506" spans="17:17" s="2" customFormat="1">
      <c r="Q506" s="1"/>
    </row>
    <row r="507" spans="17:17" s="2" customFormat="1">
      <c r="Q507" s="1"/>
    </row>
    <row r="508" spans="17:17" s="2" customFormat="1">
      <c r="Q508" s="1"/>
    </row>
    <row r="509" spans="17:17" s="2" customFormat="1">
      <c r="Q509" s="1"/>
    </row>
    <row r="510" spans="17:17" s="2" customFormat="1">
      <c r="Q510" s="1"/>
    </row>
    <row r="511" spans="17:17" s="2" customFormat="1">
      <c r="Q511" s="1"/>
    </row>
    <row r="512" spans="17:17" s="2" customFormat="1">
      <c r="Q512" s="1"/>
    </row>
    <row r="513" spans="17:17" s="2" customFormat="1">
      <c r="Q513" s="1"/>
    </row>
    <row r="514" spans="17:17" s="2" customFormat="1">
      <c r="Q514" s="1"/>
    </row>
    <row r="515" spans="17:17" s="2" customFormat="1">
      <c r="Q515" s="1"/>
    </row>
    <row r="516" spans="17:17" s="2" customFormat="1">
      <c r="Q516" s="1"/>
    </row>
    <row r="517" spans="17:17" s="2" customFormat="1">
      <c r="Q517" s="1"/>
    </row>
    <row r="518" spans="17:17" s="2" customFormat="1">
      <c r="Q518" s="1"/>
    </row>
    <row r="519" spans="17:17" s="2" customFormat="1">
      <c r="Q519" s="1"/>
    </row>
    <row r="520" spans="17:17" s="2" customFormat="1">
      <c r="Q520" s="1"/>
    </row>
    <row r="521" spans="17:17" s="2" customFormat="1">
      <c r="Q521" s="1"/>
    </row>
    <row r="522" spans="17:17" s="2" customFormat="1">
      <c r="Q522" s="1"/>
    </row>
    <row r="523" spans="17:17" s="2" customFormat="1">
      <c r="Q523" s="1"/>
    </row>
    <row r="524" spans="17:17" s="2" customFormat="1">
      <c r="Q524" s="1"/>
    </row>
    <row r="525" spans="17:17" s="2" customFormat="1">
      <c r="Q525" s="1"/>
    </row>
    <row r="526" spans="17:17" s="2" customFormat="1">
      <c r="Q526" s="1"/>
    </row>
    <row r="527" spans="17:17" s="2" customFormat="1">
      <c r="Q527" s="1"/>
    </row>
    <row r="528" spans="17:17" s="2" customFormat="1">
      <c r="Q528" s="1"/>
    </row>
    <row r="529" spans="17:17" s="2" customFormat="1">
      <c r="Q529" s="1"/>
    </row>
    <row r="530" spans="17:17" s="2" customFormat="1">
      <c r="Q530" s="1"/>
    </row>
    <row r="531" spans="17:17" s="2" customFormat="1">
      <c r="Q531" s="1"/>
    </row>
    <row r="532" spans="17:17" s="2" customFormat="1">
      <c r="Q532" s="1"/>
    </row>
    <row r="533" spans="17:17" s="2" customFormat="1">
      <c r="Q533" s="1"/>
    </row>
    <row r="534" spans="17:17" s="2" customFormat="1">
      <c r="Q534" s="1"/>
    </row>
    <row r="535" spans="17:17" s="2" customFormat="1">
      <c r="Q535" s="1"/>
    </row>
    <row r="536" spans="17:17" s="2" customFormat="1">
      <c r="Q536" s="1"/>
    </row>
    <row r="537" spans="17:17" s="2" customFormat="1">
      <c r="Q537" s="1"/>
    </row>
    <row r="538" spans="17:17" s="2" customFormat="1">
      <c r="Q538" s="1"/>
    </row>
    <row r="539" spans="17:17" s="2" customFormat="1">
      <c r="Q539" s="1"/>
    </row>
    <row r="540" spans="17:17" s="2" customFormat="1">
      <c r="Q540" s="1"/>
    </row>
    <row r="541" spans="17:17" s="2" customFormat="1">
      <c r="Q541" s="1"/>
    </row>
    <row r="542" spans="17:17" s="2" customFormat="1">
      <c r="Q542" s="1"/>
    </row>
    <row r="543" spans="17:17" s="2" customFormat="1">
      <c r="Q543" s="1"/>
    </row>
    <row r="544" spans="17:17" s="2" customFormat="1">
      <c r="Q544" s="1"/>
    </row>
    <row r="545" spans="17:17" s="2" customFormat="1">
      <c r="Q545" s="1"/>
    </row>
    <row r="546" spans="17:17" s="2" customFormat="1">
      <c r="Q546" s="1"/>
    </row>
    <row r="547" spans="17:17" s="2" customFormat="1">
      <c r="Q547" s="1"/>
    </row>
    <row r="548" spans="17:17" s="2" customFormat="1">
      <c r="Q548" s="1"/>
    </row>
    <row r="549" spans="17:17" s="2" customFormat="1">
      <c r="Q549" s="1"/>
    </row>
    <row r="550" spans="17:17" s="2" customFormat="1">
      <c r="Q550" s="1"/>
    </row>
    <row r="551" spans="17:17" s="2" customFormat="1">
      <c r="Q551" s="1"/>
    </row>
    <row r="552" spans="17:17" s="2" customFormat="1">
      <c r="Q552" s="1"/>
    </row>
    <row r="553" spans="17:17" s="2" customFormat="1">
      <c r="Q553" s="1"/>
    </row>
    <row r="554" spans="17:17" s="2" customFormat="1">
      <c r="Q554" s="1"/>
    </row>
    <row r="555" spans="17:17" s="2" customFormat="1">
      <c r="Q555" s="1"/>
    </row>
    <row r="556" spans="17:17" s="2" customFormat="1">
      <c r="Q556" s="1"/>
    </row>
    <row r="557" spans="17:17" s="2" customFormat="1">
      <c r="Q557" s="1"/>
    </row>
    <row r="558" spans="17:17" s="2" customFormat="1">
      <c r="Q558" s="1"/>
    </row>
    <row r="559" spans="17:17" s="2" customFormat="1">
      <c r="Q559" s="1"/>
    </row>
    <row r="560" spans="17:17" s="2" customFormat="1">
      <c r="Q560" s="1"/>
    </row>
    <row r="561" spans="17:17" s="2" customFormat="1">
      <c r="Q561" s="1"/>
    </row>
    <row r="562" spans="17:17" s="2" customFormat="1">
      <c r="Q562" s="1"/>
    </row>
    <row r="563" spans="17:17" s="2" customFormat="1">
      <c r="Q563" s="1"/>
    </row>
    <row r="564" spans="17:17" s="2" customFormat="1">
      <c r="Q564" s="1"/>
    </row>
    <row r="565" spans="17:17" s="2" customFormat="1">
      <c r="Q565" s="1"/>
    </row>
    <row r="566" spans="17:17" s="2" customFormat="1">
      <c r="Q566" s="1"/>
    </row>
    <row r="567" spans="17:17" s="2" customFormat="1">
      <c r="Q567" s="1"/>
    </row>
    <row r="568" spans="17:17" s="2" customFormat="1">
      <c r="Q568" s="1"/>
    </row>
    <row r="569" spans="17:17" s="2" customFormat="1">
      <c r="Q569" s="1"/>
    </row>
    <row r="570" spans="17:17" s="2" customFormat="1">
      <c r="Q570" s="1"/>
    </row>
    <row r="571" spans="17:17" s="2" customFormat="1">
      <c r="Q571" s="1"/>
    </row>
    <row r="572" spans="17:17" s="2" customFormat="1">
      <c r="Q572" s="1"/>
    </row>
    <row r="573" spans="17:17" s="2" customFormat="1">
      <c r="Q573" s="1"/>
    </row>
    <row r="574" spans="17:17" s="2" customFormat="1">
      <c r="Q574" s="1"/>
    </row>
    <row r="575" spans="17:17" s="2" customFormat="1">
      <c r="Q575" s="1"/>
    </row>
    <row r="576" spans="17:17" s="2" customFormat="1">
      <c r="Q576" s="1"/>
    </row>
    <row r="577" spans="17:17" s="2" customFormat="1">
      <c r="Q577" s="1"/>
    </row>
    <row r="578" spans="17:17" s="2" customFormat="1">
      <c r="Q578" s="1"/>
    </row>
    <row r="579" spans="17:17" s="2" customFormat="1">
      <c r="Q579" s="1"/>
    </row>
    <row r="580" spans="17:17" s="2" customFormat="1">
      <c r="Q580" s="1"/>
    </row>
    <row r="581" spans="17:17" s="2" customFormat="1">
      <c r="Q581" s="1"/>
    </row>
    <row r="582" spans="17:17" s="2" customFormat="1">
      <c r="Q582" s="1"/>
    </row>
    <row r="583" spans="17:17" s="2" customFormat="1">
      <c r="Q583" s="1"/>
    </row>
    <row r="584" spans="17:17" s="2" customFormat="1">
      <c r="Q584" s="1"/>
    </row>
    <row r="585" spans="17:17" s="2" customFormat="1">
      <c r="Q585" s="1"/>
    </row>
    <row r="586" spans="17:17" s="2" customFormat="1">
      <c r="Q586" s="1"/>
    </row>
    <row r="587" spans="17:17" s="2" customFormat="1">
      <c r="Q587" s="1"/>
    </row>
    <row r="588" spans="17:17" s="2" customFormat="1">
      <c r="Q588" s="1"/>
    </row>
    <row r="589" spans="17:17" s="2" customFormat="1">
      <c r="Q589" s="1"/>
    </row>
    <row r="590" spans="17:17" s="2" customFormat="1">
      <c r="Q590" s="1"/>
    </row>
    <row r="591" spans="17:17" s="2" customFormat="1">
      <c r="Q591" s="1"/>
    </row>
    <row r="592" spans="17:17" s="2" customFormat="1">
      <c r="Q592" s="1"/>
    </row>
    <row r="593" spans="17:17" s="2" customFormat="1">
      <c r="Q593" s="1"/>
    </row>
    <row r="594" spans="17:17" s="2" customFormat="1">
      <c r="Q594" s="1"/>
    </row>
    <row r="595" spans="17:17" s="2" customFormat="1">
      <c r="Q595" s="1"/>
    </row>
    <row r="596" spans="17:17" s="2" customFormat="1">
      <c r="Q596" s="1"/>
    </row>
    <row r="597" spans="17:17" s="2" customFormat="1">
      <c r="Q597" s="1"/>
    </row>
    <row r="598" spans="17:17" s="2" customFormat="1">
      <c r="Q598" s="1"/>
    </row>
    <row r="599" spans="17:17" s="2" customFormat="1">
      <c r="Q599" s="1"/>
    </row>
    <row r="600" spans="17:17" s="2" customFormat="1">
      <c r="Q600" s="1"/>
    </row>
    <row r="601" spans="17:17" s="2" customFormat="1">
      <c r="Q601" s="1"/>
    </row>
    <row r="602" spans="17:17" s="2" customFormat="1">
      <c r="Q602" s="1"/>
    </row>
    <row r="603" spans="17:17" s="2" customFormat="1">
      <c r="Q603" s="1"/>
    </row>
    <row r="604" spans="17:17" s="2" customFormat="1">
      <c r="Q604" s="1"/>
    </row>
    <row r="605" spans="17:17" s="2" customFormat="1">
      <c r="Q605" s="1"/>
    </row>
    <row r="606" spans="17:17" s="2" customFormat="1">
      <c r="Q606" s="1"/>
    </row>
    <row r="607" spans="17:17" s="2" customFormat="1">
      <c r="Q607" s="1"/>
    </row>
    <row r="608" spans="17:17" s="2" customFormat="1">
      <c r="Q608" s="1"/>
    </row>
    <row r="609" spans="17:17" s="2" customFormat="1">
      <c r="Q609" s="1"/>
    </row>
    <row r="610" spans="17:17" s="2" customFormat="1">
      <c r="Q610" s="1"/>
    </row>
    <row r="611" spans="17:17" s="2" customFormat="1">
      <c r="Q611" s="1"/>
    </row>
    <row r="612" spans="17:17" s="2" customFormat="1">
      <c r="Q612" s="1"/>
    </row>
    <row r="613" spans="17:17" s="2" customFormat="1">
      <c r="Q613" s="1"/>
    </row>
    <row r="614" spans="17:17" s="2" customFormat="1">
      <c r="Q614" s="1"/>
    </row>
    <row r="615" spans="17:17" s="2" customFormat="1">
      <c r="Q615" s="1"/>
    </row>
    <row r="616" spans="17:17" s="2" customFormat="1">
      <c r="Q616" s="1"/>
    </row>
    <row r="617" spans="17:17" s="2" customFormat="1">
      <c r="Q617" s="1"/>
    </row>
    <row r="618" spans="17:17" s="2" customFormat="1">
      <c r="Q618" s="1"/>
    </row>
    <row r="619" spans="17:17" s="2" customFormat="1">
      <c r="Q619" s="1"/>
    </row>
    <row r="620" spans="17:17" s="2" customFormat="1">
      <c r="Q620" s="1"/>
    </row>
    <row r="621" spans="17:17" s="2" customFormat="1">
      <c r="Q621" s="1"/>
    </row>
    <row r="622" spans="17:17" s="2" customFormat="1">
      <c r="Q622" s="1"/>
    </row>
    <row r="623" spans="17:17" s="2" customFormat="1">
      <c r="Q623" s="1"/>
    </row>
    <row r="624" spans="17:17" s="2" customFormat="1">
      <c r="Q624" s="1"/>
    </row>
    <row r="625" spans="17:17" s="2" customFormat="1">
      <c r="Q625" s="1"/>
    </row>
    <row r="626" spans="17:17" s="2" customFormat="1">
      <c r="Q626" s="1"/>
    </row>
    <row r="627" spans="17:17" s="2" customFormat="1">
      <c r="Q627" s="1"/>
    </row>
    <row r="628" spans="17:17" s="2" customFormat="1">
      <c r="Q628" s="1"/>
    </row>
    <row r="629" spans="17:17" s="2" customFormat="1">
      <c r="Q629" s="1"/>
    </row>
    <row r="630" spans="17:17" s="2" customFormat="1">
      <c r="Q630" s="1"/>
    </row>
    <row r="631" spans="17:17" s="2" customFormat="1">
      <c r="Q631" s="1"/>
    </row>
    <row r="632" spans="17:17" s="2" customFormat="1">
      <c r="Q632" s="1"/>
    </row>
    <row r="633" spans="17:17" s="2" customFormat="1">
      <c r="Q633" s="1"/>
    </row>
    <row r="634" spans="17:17" s="2" customFormat="1">
      <c r="Q634" s="1"/>
    </row>
    <row r="635" spans="17:17" s="2" customFormat="1">
      <c r="Q635" s="1"/>
    </row>
    <row r="636" spans="17:17" s="2" customFormat="1">
      <c r="Q636" s="1"/>
    </row>
    <row r="637" spans="17:17" s="2" customFormat="1">
      <c r="Q637" s="1"/>
    </row>
    <row r="638" spans="17:17" s="2" customFormat="1">
      <c r="Q638" s="1"/>
    </row>
    <row r="639" spans="17:17" s="2" customFormat="1">
      <c r="Q639" s="1"/>
    </row>
    <row r="640" spans="17:17" s="2" customFormat="1">
      <c r="Q640" s="1"/>
    </row>
    <row r="641" spans="17:17" s="2" customFormat="1">
      <c r="Q641" s="1"/>
    </row>
    <row r="642" spans="17:17" s="2" customFormat="1">
      <c r="Q642" s="1"/>
    </row>
    <row r="643" spans="17:17" s="2" customFormat="1">
      <c r="Q643" s="1"/>
    </row>
    <row r="644" spans="17:17" s="2" customFormat="1">
      <c r="Q644" s="1"/>
    </row>
    <row r="645" spans="17:17" s="2" customFormat="1">
      <c r="Q645" s="1"/>
    </row>
    <row r="646" spans="17:17" s="2" customFormat="1">
      <c r="Q646" s="1"/>
    </row>
    <row r="647" spans="17:17" s="2" customFormat="1">
      <c r="Q647" s="1"/>
    </row>
    <row r="648" spans="17:17" s="2" customFormat="1">
      <c r="Q648" s="1"/>
    </row>
    <row r="649" spans="17:17" s="2" customFormat="1">
      <c r="Q649" s="1"/>
    </row>
    <row r="650" spans="17:17" s="2" customFormat="1">
      <c r="Q650" s="1"/>
    </row>
    <row r="651" spans="17:17" s="2" customFormat="1">
      <c r="Q651" s="1"/>
    </row>
    <row r="652" spans="17:17" s="2" customFormat="1">
      <c r="Q652" s="1"/>
    </row>
    <row r="653" spans="17:17" s="2" customFormat="1">
      <c r="Q653" s="1"/>
    </row>
    <row r="654" spans="17:17" s="2" customFormat="1">
      <c r="Q654" s="1"/>
    </row>
    <row r="655" spans="17:17" s="2" customFormat="1">
      <c r="Q655" s="1"/>
    </row>
    <row r="656" spans="17:17" s="2" customFormat="1">
      <c r="Q656" s="1"/>
    </row>
    <row r="657" spans="17:17" s="2" customFormat="1">
      <c r="Q657" s="1"/>
    </row>
    <row r="658" spans="17:17" s="2" customFormat="1">
      <c r="Q658" s="1"/>
    </row>
    <row r="659" spans="17:17" s="2" customFormat="1">
      <c r="Q659" s="1"/>
    </row>
    <row r="660" spans="17:17" s="2" customFormat="1">
      <c r="Q660" s="1"/>
    </row>
    <row r="661" spans="17:17" s="2" customFormat="1">
      <c r="Q661" s="1"/>
    </row>
    <row r="662" spans="17:17" s="2" customFormat="1">
      <c r="Q662" s="1"/>
    </row>
    <row r="663" spans="17:17" s="2" customFormat="1">
      <c r="Q663" s="1"/>
    </row>
    <row r="664" spans="17:17" s="2" customFormat="1">
      <c r="Q664" s="1"/>
    </row>
    <row r="665" spans="17:17" s="2" customFormat="1">
      <c r="Q665" s="1"/>
    </row>
    <row r="666" spans="17:17" s="2" customFormat="1">
      <c r="Q666" s="1"/>
    </row>
    <row r="667" spans="17:17" s="2" customFormat="1">
      <c r="Q667" s="1"/>
    </row>
    <row r="668" spans="17:17" s="2" customFormat="1">
      <c r="Q668" s="1"/>
    </row>
    <row r="669" spans="17:17" s="2" customFormat="1">
      <c r="Q669" s="1"/>
    </row>
    <row r="670" spans="17:17" s="2" customFormat="1">
      <c r="Q670" s="1"/>
    </row>
    <row r="671" spans="17:17" s="2" customFormat="1">
      <c r="Q671" s="1"/>
    </row>
    <row r="672" spans="17:17" s="2" customFormat="1">
      <c r="Q672" s="1"/>
    </row>
    <row r="673" spans="17:17" s="2" customFormat="1">
      <c r="Q673" s="1"/>
    </row>
    <row r="674" spans="17:17" s="2" customFormat="1">
      <c r="Q674" s="1"/>
    </row>
    <row r="675" spans="17:17" s="2" customFormat="1">
      <c r="Q675" s="1"/>
    </row>
    <row r="676" spans="17:17" s="2" customFormat="1">
      <c r="Q676" s="1"/>
    </row>
    <row r="677" spans="17:17" s="2" customFormat="1">
      <c r="Q677" s="1"/>
    </row>
    <row r="678" spans="17:17" s="2" customFormat="1">
      <c r="Q678" s="1"/>
    </row>
    <row r="679" spans="17:17" s="2" customFormat="1">
      <c r="Q679" s="1"/>
    </row>
    <row r="680" spans="17:17" s="2" customFormat="1">
      <c r="Q680" s="1"/>
    </row>
    <row r="681" spans="17:17" s="2" customFormat="1">
      <c r="Q681" s="1"/>
    </row>
    <row r="682" spans="17:17" s="2" customFormat="1">
      <c r="Q682" s="1"/>
    </row>
    <row r="683" spans="17:17" s="2" customFormat="1">
      <c r="Q683" s="1"/>
    </row>
    <row r="684" spans="17:17" s="2" customFormat="1">
      <c r="Q684" s="1"/>
    </row>
    <row r="685" spans="17:17" s="2" customFormat="1">
      <c r="Q685" s="1"/>
    </row>
    <row r="686" spans="17:17" s="2" customFormat="1">
      <c r="Q686" s="1"/>
    </row>
    <row r="687" spans="17:17" s="2" customFormat="1">
      <c r="Q687" s="1"/>
    </row>
    <row r="688" spans="17:17" s="2" customFormat="1">
      <c r="Q688" s="1"/>
    </row>
    <row r="689" spans="2:17" s="2" customFormat="1">
      <c r="Q689" s="1"/>
    </row>
    <row r="690" spans="2:17">
      <c r="B690" s="2"/>
    </row>
  </sheetData>
  <pageMargins left="0.70866141732283472" right="0.70866141732283472" top="0.74803149606299213" bottom="0.74803149606299213" header="0.31496062992125984" footer="0.31496062992125984"/>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78"/>
  <sheetViews>
    <sheetView workbookViewId="0">
      <selection activeCell="B53" sqref="B53"/>
    </sheetView>
  </sheetViews>
  <sheetFormatPr defaultRowHeight="15"/>
  <cols>
    <col min="1" max="1" width="9.140625" style="2"/>
    <col min="2" max="2" width="44.7109375" customWidth="1"/>
    <col min="3" max="18" width="12.7109375" customWidth="1"/>
    <col min="19" max="23" width="9.140625" style="2"/>
    <col min="24" max="24" width="9.140625" style="1"/>
    <col min="25" max="54" width="9.140625" style="2"/>
  </cols>
  <sheetData>
    <row r="1" spans="2:24" s="2" customFormat="1">
      <c r="B1" s="3" t="s">
        <v>128</v>
      </c>
      <c r="C1" s="3"/>
      <c r="D1" s="3"/>
      <c r="E1" s="3"/>
      <c r="F1" s="3"/>
      <c r="G1" s="3"/>
      <c r="H1" s="3"/>
      <c r="X1" s="1"/>
    </row>
    <row r="2" spans="2:24" s="2" customFormat="1">
      <c r="X2" s="1"/>
    </row>
    <row r="3" spans="2:24">
      <c r="B3" s="4" t="s">
        <v>129</v>
      </c>
      <c r="C3" s="10" t="s">
        <v>244</v>
      </c>
      <c r="D3" s="10" t="s">
        <v>240</v>
      </c>
      <c r="E3" s="10" t="s">
        <v>241</v>
      </c>
      <c r="F3" s="10" t="s">
        <v>239</v>
      </c>
      <c r="G3" s="10" t="s">
        <v>182</v>
      </c>
      <c r="H3" s="10" t="s">
        <v>160</v>
      </c>
      <c r="I3" s="10" t="s">
        <v>42</v>
      </c>
      <c r="J3" s="10" t="s">
        <v>43</v>
      </c>
      <c r="K3" s="10" t="s">
        <v>44</v>
      </c>
      <c r="L3" s="10" t="s">
        <v>45</v>
      </c>
      <c r="M3" s="10" t="s">
        <v>46</v>
      </c>
      <c r="N3" s="11" t="s">
        <v>47</v>
      </c>
      <c r="O3" s="10" t="s">
        <v>48</v>
      </c>
      <c r="P3" s="10" t="s">
        <v>49</v>
      </c>
      <c r="Q3" s="10" t="s">
        <v>50</v>
      </c>
      <c r="R3" s="10" t="s">
        <v>51</v>
      </c>
      <c r="X3" s="12"/>
    </row>
    <row r="4" spans="2:24" s="2" customFormat="1">
      <c r="B4" s="16" t="s">
        <v>21</v>
      </c>
      <c r="C4" s="39">
        <v>1755</v>
      </c>
      <c r="D4" s="39">
        <f>SUM(E4:H4)</f>
        <v>5977</v>
      </c>
      <c r="E4" s="39">
        <v>1272</v>
      </c>
      <c r="F4" s="39">
        <v>1467</v>
      </c>
      <c r="G4" s="39">
        <v>1624</v>
      </c>
      <c r="H4" s="39">
        <v>1614</v>
      </c>
      <c r="I4" s="39">
        <f t="shared" ref="I4:I10" si="0">SUM(J4:M4)</f>
        <v>5382</v>
      </c>
      <c r="J4" s="39">
        <v>1248</v>
      </c>
      <c r="K4" s="39">
        <v>1240</v>
      </c>
      <c r="L4" s="39">
        <v>1416</v>
      </c>
      <c r="M4" s="39">
        <v>1478</v>
      </c>
      <c r="N4" s="39">
        <f>SUM(O4:R4)</f>
        <v>4565</v>
      </c>
      <c r="O4" s="39">
        <v>1166</v>
      </c>
      <c r="P4" s="39">
        <v>1227</v>
      </c>
      <c r="Q4" s="39">
        <v>1127</v>
      </c>
      <c r="R4" s="39">
        <v>1045</v>
      </c>
      <c r="X4" s="1"/>
    </row>
    <row r="5" spans="2:24" s="2" customFormat="1">
      <c r="B5" s="16" t="s">
        <v>130</v>
      </c>
      <c r="C5" s="39">
        <f>-268-30</f>
        <v>-298</v>
      </c>
      <c r="D5" s="39">
        <f t="shared" ref="D5:D10" si="1">SUM(E5:H5)</f>
        <v>-1943</v>
      </c>
      <c r="E5" s="39">
        <v>-860</v>
      </c>
      <c r="F5" s="39">
        <v>-472</v>
      </c>
      <c r="G5" s="39">
        <v>-395</v>
      </c>
      <c r="H5" s="39">
        <v>-216</v>
      </c>
      <c r="I5" s="39">
        <f t="shared" si="0"/>
        <v>-1437</v>
      </c>
      <c r="J5" s="39">
        <v>-750</v>
      </c>
      <c r="K5" s="39">
        <v>-271</v>
      </c>
      <c r="L5" s="39">
        <v>-247</v>
      </c>
      <c r="M5" s="39">
        <v>-169</v>
      </c>
      <c r="N5" s="39">
        <f t="shared" ref="N5:N18" si="2">SUM(O5:R5)</f>
        <v>-1148</v>
      </c>
      <c r="O5" s="39">
        <v>-494</v>
      </c>
      <c r="P5" s="39">
        <v>-250</v>
      </c>
      <c r="Q5" s="39">
        <v>-210</v>
      </c>
      <c r="R5" s="39">
        <v>-194</v>
      </c>
      <c r="X5" s="1"/>
    </row>
    <row r="6" spans="2:24" s="2" customFormat="1">
      <c r="B6" s="85" t="s">
        <v>131</v>
      </c>
      <c r="C6" s="39">
        <v>7</v>
      </c>
      <c r="D6" s="39">
        <f t="shared" si="1"/>
        <v>44</v>
      </c>
      <c r="E6" s="39">
        <v>22</v>
      </c>
      <c r="F6" s="39">
        <v>4</v>
      </c>
      <c r="G6" s="39">
        <v>3</v>
      </c>
      <c r="H6" s="39">
        <v>15</v>
      </c>
      <c r="I6" s="39">
        <f t="shared" si="0"/>
        <v>37</v>
      </c>
      <c r="J6" s="39">
        <v>23</v>
      </c>
      <c r="K6" s="39">
        <v>7</v>
      </c>
      <c r="L6" s="39">
        <v>6</v>
      </c>
      <c r="M6" s="39">
        <v>1</v>
      </c>
      <c r="N6" s="39">
        <f t="shared" si="2"/>
        <v>37</v>
      </c>
      <c r="O6" s="39">
        <v>14</v>
      </c>
      <c r="P6" s="39">
        <v>10</v>
      </c>
      <c r="Q6" s="39">
        <v>4</v>
      </c>
      <c r="R6" s="39">
        <v>9</v>
      </c>
      <c r="X6" s="1"/>
    </row>
    <row r="7" spans="2:24" s="2" customFormat="1">
      <c r="B7" s="85" t="s">
        <v>259</v>
      </c>
      <c r="C7" s="72">
        <v>-90</v>
      </c>
      <c r="D7" s="72">
        <v>0</v>
      </c>
      <c r="E7" s="72">
        <v>0</v>
      </c>
      <c r="F7" s="72">
        <v>0</v>
      </c>
      <c r="G7" s="72">
        <v>0</v>
      </c>
      <c r="H7" s="72">
        <v>0</v>
      </c>
      <c r="I7" s="72">
        <v>0</v>
      </c>
      <c r="J7" s="72">
        <v>0</v>
      </c>
      <c r="K7" s="72">
        <v>0</v>
      </c>
      <c r="L7" s="72">
        <v>0</v>
      </c>
      <c r="M7" s="72">
        <v>0</v>
      </c>
      <c r="N7" s="72">
        <v>0</v>
      </c>
      <c r="O7" s="72">
        <v>0</v>
      </c>
      <c r="P7" s="72">
        <v>0</v>
      </c>
      <c r="Q7" s="72">
        <v>0</v>
      </c>
      <c r="R7" s="72">
        <v>0</v>
      </c>
      <c r="X7" s="1"/>
    </row>
    <row r="8" spans="2:24" s="2" customFormat="1">
      <c r="B8" s="85" t="s">
        <v>132</v>
      </c>
      <c r="C8" s="39">
        <v>-1192</v>
      </c>
      <c r="D8" s="39">
        <f>SUM(E8:H8)</f>
        <v>-575</v>
      </c>
      <c r="E8" s="39">
        <v>726</v>
      </c>
      <c r="F8" s="39">
        <v>-145</v>
      </c>
      <c r="G8" s="39">
        <v>-156</v>
      </c>
      <c r="H8" s="39">
        <v>-1000</v>
      </c>
      <c r="I8" s="39">
        <f t="shared" si="0"/>
        <v>-227</v>
      </c>
      <c r="J8" s="39">
        <v>700</v>
      </c>
      <c r="K8" s="39">
        <v>7</v>
      </c>
      <c r="L8" s="39">
        <v>-70</v>
      </c>
      <c r="M8" s="39">
        <v>-864</v>
      </c>
      <c r="N8" s="39">
        <f t="shared" si="2"/>
        <v>98</v>
      </c>
      <c r="O8" s="39">
        <v>728</v>
      </c>
      <c r="P8" s="39">
        <v>77</v>
      </c>
      <c r="Q8" s="39">
        <v>-73</v>
      </c>
      <c r="R8" s="39">
        <v>-634</v>
      </c>
      <c r="X8" s="1"/>
    </row>
    <row r="9" spans="2:24" s="2" customFormat="1">
      <c r="B9" s="85" t="s">
        <v>133</v>
      </c>
      <c r="C9" s="72">
        <v>0</v>
      </c>
      <c r="D9" s="39">
        <f t="shared" si="1"/>
        <v>2</v>
      </c>
      <c r="E9" s="39">
        <v>1</v>
      </c>
      <c r="F9" s="72">
        <v>0</v>
      </c>
      <c r="G9" s="72">
        <v>0</v>
      </c>
      <c r="H9" s="39">
        <v>1</v>
      </c>
      <c r="I9" s="39">
        <f t="shared" si="0"/>
        <v>2</v>
      </c>
      <c r="J9" s="39">
        <v>1</v>
      </c>
      <c r="K9" s="72">
        <v>0</v>
      </c>
      <c r="L9" s="39">
        <v>1</v>
      </c>
      <c r="M9" s="72">
        <v>0</v>
      </c>
      <c r="N9" s="39">
        <f t="shared" si="2"/>
        <v>2</v>
      </c>
      <c r="O9" s="72">
        <v>0</v>
      </c>
      <c r="P9" s="39">
        <v>1</v>
      </c>
      <c r="Q9" s="39">
        <v>1</v>
      </c>
      <c r="R9" s="72">
        <v>0</v>
      </c>
      <c r="X9" s="1"/>
    </row>
    <row r="10" spans="2:24" s="2" customFormat="1">
      <c r="B10" s="85" t="s">
        <v>258</v>
      </c>
      <c r="C10" s="39">
        <v>-3</v>
      </c>
      <c r="D10" s="39">
        <f t="shared" si="1"/>
        <v>-9</v>
      </c>
      <c r="E10" s="39">
        <v>-1</v>
      </c>
      <c r="F10" s="72">
        <v>0</v>
      </c>
      <c r="G10" s="39">
        <v>-2</v>
      </c>
      <c r="H10" s="39">
        <v>-6</v>
      </c>
      <c r="I10" s="39">
        <f t="shared" si="0"/>
        <v>-17</v>
      </c>
      <c r="J10" s="39">
        <v>-2</v>
      </c>
      <c r="K10" s="39">
        <v>-4</v>
      </c>
      <c r="L10" s="39">
        <v>-9</v>
      </c>
      <c r="M10" s="39">
        <v>-2</v>
      </c>
      <c r="N10" s="39">
        <f t="shared" si="2"/>
        <v>-5</v>
      </c>
      <c r="O10" s="39">
        <v>-4</v>
      </c>
      <c r="P10" s="39">
        <v>2</v>
      </c>
      <c r="Q10" s="39">
        <v>-3</v>
      </c>
      <c r="R10" s="72">
        <v>0</v>
      </c>
      <c r="X10" s="1"/>
    </row>
    <row r="11" spans="2:24" s="2" customFormat="1">
      <c r="B11" s="86" t="s">
        <v>32</v>
      </c>
      <c r="C11" s="42">
        <f t="shared" ref="C11:K11" si="3">SUM(C4:C10)</f>
        <v>179</v>
      </c>
      <c r="D11" s="42">
        <f t="shared" si="3"/>
        <v>3496</v>
      </c>
      <c r="E11" s="42">
        <f t="shared" si="3"/>
        <v>1160</v>
      </c>
      <c r="F11" s="42">
        <f t="shared" si="3"/>
        <v>854</v>
      </c>
      <c r="G11" s="42">
        <f t="shared" si="3"/>
        <v>1074</v>
      </c>
      <c r="H11" s="42">
        <f t="shared" si="3"/>
        <v>408</v>
      </c>
      <c r="I11" s="42">
        <f t="shared" si="3"/>
        <v>3740</v>
      </c>
      <c r="J11" s="42">
        <f t="shared" si="3"/>
        <v>1220</v>
      </c>
      <c r="K11" s="42">
        <f t="shared" si="3"/>
        <v>979</v>
      </c>
      <c r="L11" s="42">
        <f t="shared" ref="L11:R11" si="4">SUM(L4:L10)</f>
        <v>1097</v>
      </c>
      <c r="M11" s="42">
        <f t="shared" si="4"/>
        <v>444</v>
      </c>
      <c r="N11" s="42">
        <f t="shared" si="4"/>
        <v>3549</v>
      </c>
      <c r="O11" s="42">
        <f t="shared" si="4"/>
        <v>1410</v>
      </c>
      <c r="P11" s="42">
        <f t="shared" si="4"/>
        <v>1067</v>
      </c>
      <c r="Q11" s="42">
        <f t="shared" si="4"/>
        <v>846</v>
      </c>
      <c r="R11" s="42">
        <f t="shared" si="4"/>
        <v>226</v>
      </c>
      <c r="X11" s="1"/>
    </row>
    <row r="12" spans="2:24" s="2" customFormat="1">
      <c r="B12" s="85" t="s">
        <v>134</v>
      </c>
      <c r="C12" s="39">
        <v>-61</v>
      </c>
      <c r="D12" s="39">
        <f>SUM(E12:H12)</f>
        <v>-263</v>
      </c>
      <c r="E12" s="39">
        <v>-79</v>
      </c>
      <c r="F12" s="39">
        <v>-54</v>
      </c>
      <c r="G12" s="39">
        <v>-65</v>
      </c>
      <c r="H12" s="39">
        <v>-65</v>
      </c>
      <c r="I12" s="39">
        <f>SUM(J12:M12)</f>
        <v>-275</v>
      </c>
      <c r="J12" s="39">
        <v>-80</v>
      </c>
      <c r="K12" s="39">
        <v>-82</v>
      </c>
      <c r="L12" s="39">
        <v>-56</v>
      </c>
      <c r="M12" s="39">
        <v>-57</v>
      </c>
      <c r="N12" s="39">
        <f t="shared" si="2"/>
        <v>-326</v>
      </c>
      <c r="O12" s="39">
        <v>-88</v>
      </c>
      <c r="P12" s="39">
        <v>-53</v>
      </c>
      <c r="Q12" s="39">
        <v>-122</v>
      </c>
      <c r="R12" s="39">
        <v>-63</v>
      </c>
      <c r="X12" s="1"/>
    </row>
    <row r="13" spans="2:24" s="2" customFormat="1">
      <c r="B13" s="16" t="s">
        <v>135</v>
      </c>
      <c r="C13" s="39">
        <v>-165</v>
      </c>
      <c r="D13" s="39">
        <f>SUM(E13:H13)</f>
        <v>-246</v>
      </c>
      <c r="E13" s="39">
        <v>-80</v>
      </c>
      <c r="F13" s="39">
        <v>-63</v>
      </c>
      <c r="G13" s="39">
        <v>-32</v>
      </c>
      <c r="H13" s="39">
        <v>-71</v>
      </c>
      <c r="I13" s="39">
        <f>SUM(J13:M13)</f>
        <v>-299</v>
      </c>
      <c r="J13" s="39">
        <v>-63</v>
      </c>
      <c r="K13" s="39">
        <v>-93</v>
      </c>
      <c r="L13" s="39">
        <v>-36</v>
      </c>
      <c r="M13" s="39">
        <v>-107</v>
      </c>
      <c r="N13" s="39">
        <f t="shared" si="2"/>
        <v>-262</v>
      </c>
      <c r="O13" s="39">
        <v>-129</v>
      </c>
      <c r="P13" s="39">
        <v>-24</v>
      </c>
      <c r="Q13" s="39">
        <v>-15</v>
      </c>
      <c r="R13" s="39">
        <v>-94</v>
      </c>
      <c r="X13" s="1"/>
    </row>
    <row r="14" spans="2:24" s="2" customFormat="1">
      <c r="B14" s="16" t="s">
        <v>136</v>
      </c>
      <c r="C14" s="39">
        <v>-235</v>
      </c>
      <c r="D14" s="39">
        <f>SUM(E14:H14)</f>
        <v>-919</v>
      </c>
      <c r="E14" s="39">
        <v>-228</v>
      </c>
      <c r="F14" s="39">
        <v>-170</v>
      </c>
      <c r="G14" s="39">
        <v>-245</v>
      </c>
      <c r="H14" s="39">
        <v>-276</v>
      </c>
      <c r="I14" s="39">
        <f>SUM(J14:M14)</f>
        <v>-732</v>
      </c>
      <c r="J14" s="39">
        <v>-162</v>
      </c>
      <c r="K14" s="39">
        <v>-151</v>
      </c>
      <c r="L14" s="39">
        <v>-220</v>
      </c>
      <c r="M14" s="39">
        <v>-199</v>
      </c>
      <c r="N14" s="39">
        <f t="shared" si="2"/>
        <v>-593</v>
      </c>
      <c r="O14" s="39">
        <v>-166</v>
      </c>
      <c r="P14" s="39">
        <v>-178</v>
      </c>
      <c r="Q14" s="39">
        <v>-147</v>
      </c>
      <c r="R14" s="39">
        <v>-102</v>
      </c>
      <c r="X14" s="1"/>
    </row>
    <row r="15" spans="2:24" s="2" customFormat="1">
      <c r="B15" s="86" t="s">
        <v>26</v>
      </c>
      <c r="C15" s="42">
        <f t="shared" ref="C15:J15" si="5">SUM(C11:C14)</f>
        <v>-282</v>
      </c>
      <c r="D15" s="42">
        <f t="shared" si="5"/>
        <v>2068</v>
      </c>
      <c r="E15" s="42">
        <f t="shared" si="5"/>
        <v>773</v>
      </c>
      <c r="F15" s="42">
        <f t="shared" si="5"/>
        <v>567</v>
      </c>
      <c r="G15" s="42">
        <f t="shared" si="5"/>
        <v>732</v>
      </c>
      <c r="H15" s="42">
        <f t="shared" si="5"/>
        <v>-4</v>
      </c>
      <c r="I15" s="42">
        <f t="shared" si="5"/>
        <v>2434</v>
      </c>
      <c r="J15" s="42">
        <f t="shared" si="5"/>
        <v>915</v>
      </c>
      <c r="K15" s="42">
        <f>SUM(K11:K14)</f>
        <v>653</v>
      </c>
      <c r="L15" s="42">
        <f t="shared" ref="L15:R15" si="6">SUM(L11:L14)</f>
        <v>785</v>
      </c>
      <c r="M15" s="42">
        <f t="shared" si="6"/>
        <v>81</v>
      </c>
      <c r="N15" s="42">
        <f t="shared" si="6"/>
        <v>2368</v>
      </c>
      <c r="O15" s="42">
        <f t="shared" si="6"/>
        <v>1027</v>
      </c>
      <c r="P15" s="42">
        <f t="shared" si="6"/>
        <v>812</v>
      </c>
      <c r="Q15" s="42">
        <f t="shared" si="6"/>
        <v>562</v>
      </c>
      <c r="R15" s="42">
        <f t="shared" si="6"/>
        <v>-33</v>
      </c>
      <c r="X15" s="1"/>
    </row>
    <row r="16" spans="2:24" s="2" customFormat="1">
      <c r="B16" s="16" t="s">
        <v>137</v>
      </c>
      <c r="C16" s="39">
        <v>-1099</v>
      </c>
      <c r="D16" s="39">
        <f>SUM(E16:H16)</f>
        <v>-440</v>
      </c>
      <c r="E16" s="39">
        <v>-12</v>
      </c>
      <c r="F16" s="39">
        <v>-293</v>
      </c>
      <c r="G16" s="39">
        <v>-19</v>
      </c>
      <c r="H16" s="39">
        <v>-116</v>
      </c>
      <c r="I16" s="39">
        <f>SUM(J16:M16)</f>
        <v>-226</v>
      </c>
      <c r="J16" s="39">
        <v>-123</v>
      </c>
      <c r="K16" s="39">
        <v>1</v>
      </c>
      <c r="L16" s="39">
        <v>-30</v>
      </c>
      <c r="M16" s="39">
        <v>-74</v>
      </c>
      <c r="N16" s="39">
        <f t="shared" si="2"/>
        <v>-13380</v>
      </c>
      <c r="O16" s="39">
        <v>-1276</v>
      </c>
      <c r="P16" s="39">
        <v>-123</v>
      </c>
      <c r="Q16" s="39">
        <v>-11801</v>
      </c>
      <c r="R16" s="39">
        <v>-180</v>
      </c>
      <c r="X16" s="1"/>
    </row>
    <row r="17" spans="2:24" s="2" customFormat="1">
      <c r="B17" s="16" t="s">
        <v>138</v>
      </c>
      <c r="C17" s="72">
        <v>0</v>
      </c>
      <c r="D17" s="72">
        <f>SUM(E17:H17)</f>
        <v>4</v>
      </c>
      <c r="E17" s="72">
        <v>0</v>
      </c>
      <c r="F17" s="72">
        <v>0</v>
      </c>
      <c r="G17" s="72">
        <v>0</v>
      </c>
      <c r="H17" s="72">
        <v>4</v>
      </c>
      <c r="I17" s="72">
        <f>SUM(J17:M17)</f>
        <v>649</v>
      </c>
      <c r="J17" s="72">
        <v>0</v>
      </c>
      <c r="K17" s="72">
        <v>0</v>
      </c>
      <c r="L17" s="39">
        <v>0</v>
      </c>
      <c r="M17" s="39">
        <v>649</v>
      </c>
      <c r="N17" s="39">
        <f t="shared" si="2"/>
        <v>6164.9998999999998</v>
      </c>
      <c r="O17" s="39">
        <v>-20</v>
      </c>
      <c r="P17" s="39">
        <v>6184.9998999999998</v>
      </c>
      <c r="Q17" s="72">
        <v>0</v>
      </c>
      <c r="R17" s="72">
        <v>0</v>
      </c>
      <c r="X17" s="1"/>
    </row>
    <row r="18" spans="2:24" s="2" customFormat="1">
      <c r="B18" s="16" t="s">
        <v>139</v>
      </c>
      <c r="C18" s="72">
        <v>0</v>
      </c>
      <c r="D18" s="39">
        <f>SUM(E18:H18)</f>
        <v>-1220</v>
      </c>
      <c r="E18" s="39">
        <v>0</v>
      </c>
      <c r="F18" s="39">
        <v>0</v>
      </c>
      <c r="G18" s="39">
        <v>-1220</v>
      </c>
      <c r="H18" s="39">
        <v>0</v>
      </c>
      <c r="I18" s="39">
        <f>SUM(J18:M18)</f>
        <v>-1152</v>
      </c>
      <c r="J18" s="72">
        <v>0</v>
      </c>
      <c r="K18" s="72">
        <v>0</v>
      </c>
      <c r="L18" s="39">
        <v>-1152</v>
      </c>
      <c r="M18" s="72">
        <v>0</v>
      </c>
      <c r="N18" s="39">
        <f t="shared" si="2"/>
        <v>-1084</v>
      </c>
      <c r="O18" s="72">
        <v>0</v>
      </c>
      <c r="P18" s="72">
        <v>0</v>
      </c>
      <c r="Q18" s="39">
        <v>-1084</v>
      </c>
      <c r="R18" s="72">
        <v>0</v>
      </c>
      <c r="X18" s="1"/>
    </row>
    <row r="19" spans="2:24" s="2" customFormat="1">
      <c r="B19" s="87" t="s">
        <v>140</v>
      </c>
      <c r="C19" s="42">
        <f t="shared" ref="C19:J19" si="7">SUM(C15:C18)</f>
        <v>-1381</v>
      </c>
      <c r="D19" s="42">
        <f t="shared" si="7"/>
        <v>412</v>
      </c>
      <c r="E19" s="42">
        <f t="shared" si="7"/>
        <v>761</v>
      </c>
      <c r="F19" s="42">
        <f t="shared" si="7"/>
        <v>274</v>
      </c>
      <c r="G19" s="42">
        <f t="shared" si="7"/>
        <v>-507</v>
      </c>
      <c r="H19" s="42">
        <f t="shared" si="7"/>
        <v>-116</v>
      </c>
      <c r="I19" s="42">
        <f t="shared" si="7"/>
        <v>1705</v>
      </c>
      <c r="J19" s="42">
        <f t="shared" si="7"/>
        <v>792</v>
      </c>
      <c r="K19" s="42">
        <f>SUM(K15:K18)</f>
        <v>654</v>
      </c>
      <c r="L19" s="42">
        <f t="shared" ref="L19:R19" si="8">SUM(L15:L18)</f>
        <v>-397</v>
      </c>
      <c r="M19" s="42">
        <f t="shared" si="8"/>
        <v>656</v>
      </c>
      <c r="N19" s="42">
        <f t="shared" si="8"/>
        <v>-5931.0001000000002</v>
      </c>
      <c r="O19" s="42">
        <f t="shared" si="8"/>
        <v>-269</v>
      </c>
      <c r="P19" s="42">
        <f t="shared" si="8"/>
        <v>6873.9998999999998</v>
      </c>
      <c r="Q19" s="42">
        <f t="shared" si="8"/>
        <v>-12323</v>
      </c>
      <c r="R19" s="42">
        <f t="shared" si="8"/>
        <v>-213</v>
      </c>
      <c r="X19" s="1"/>
    </row>
    <row r="20" spans="2:24" s="2" customFormat="1">
      <c r="X20" s="1"/>
    </row>
    <row r="21" spans="2:24" s="2" customFormat="1">
      <c r="X21" s="1"/>
    </row>
    <row r="22" spans="2:24">
      <c r="B22" s="4" t="s">
        <v>11</v>
      </c>
      <c r="C22" s="10" t="s">
        <v>244</v>
      </c>
      <c r="D22" s="10" t="s">
        <v>240</v>
      </c>
      <c r="E22" s="10" t="s">
        <v>241</v>
      </c>
      <c r="F22" s="10" t="s">
        <v>239</v>
      </c>
      <c r="G22" s="10" t="s">
        <v>182</v>
      </c>
      <c r="H22" s="10" t="s">
        <v>160</v>
      </c>
      <c r="I22" s="10" t="s">
        <v>42</v>
      </c>
      <c r="J22" s="10" t="s">
        <v>43</v>
      </c>
      <c r="K22" s="10" t="s">
        <v>44</v>
      </c>
      <c r="L22" s="10" t="s">
        <v>45</v>
      </c>
      <c r="M22" s="10" t="s">
        <v>46</v>
      </c>
      <c r="N22" s="11" t="s">
        <v>47</v>
      </c>
      <c r="O22" s="10" t="s">
        <v>48</v>
      </c>
      <c r="P22" s="10" t="s">
        <v>49</v>
      </c>
      <c r="Q22" s="10" t="s">
        <v>50</v>
      </c>
      <c r="R22" s="10" t="s">
        <v>51</v>
      </c>
    </row>
    <row r="23" spans="2:24" s="2" customFormat="1">
      <c r="B23" s="16" t="s">
        <v>141</v>
      </c>
      <c r="C23" s="39">
        <f>C11+E11+F11+G11</f>
        <v>3267</v>
      </c>
      <c r="D23" s="39">
        <f>D11</f>
        <v>3496</v>
      </c>
      <c r="E23" s="39">
        <f>E11+F11+G11+H11</f>
        <v>3496</v>
      </c>
      <c r="F23" s="39">
        <f>F11+G11+H11+J11</f>
        <v>3556</v>
      </c>
      <c r="G23" s="39">
        <f>G11+H11+J11+K11</f>
        <v>3681</v>
      </c>
      <c r="H23" s="39">
        <f>H11+J11+K11+L11</f>
        <v>3704</v>
      </c>
      <c r="I23" s="39">
        <f>I11</f>
        <v>3740</v>
      </c>
      <c r="J23" s="39">
        <f>J11+K11+L11+M11</f>
        <v>3740</v>
      </c>
      <c r="K23" s="39">
        <f>K11+L11+M11+O11</f>
        <v>3930</v>
      </c>
      <c r="L23" s="39">
        <f>L11+M11+O11+P11</f>
        <v>4018</v>
      </c>
      <c r="M23" s="39">
        <f>M11+O11+P11+Q11</f>
        <v>3767</v>
      </c>
      <c r="N23" s="39">
        <f>N11</f>
        <v>3549</v>
      </c>
      <c r="O23" s="39">
        <f>O11+P11+Q11+R11</f>
        <v>3549</v>
      </c>
      <c r="P23" s="39">
        <v>2983</v>
      </c>
      <c r="Q23" s="39">
        <v>2682</v>
      </c>
      <c r="R23" s="39">
        <v>2450</v>
      </c>
      <c r="X23" s="1"/>
    </row>
    <row r="24" spans="2:24" s="2" customFormat="1">
      <c r="B24" s="32" t="s">
        <v>142</v>
      </c>
      <c r="C24" s="39">
        <f>RR!C76</f>
        <v>4698</v>
      </c>
      <c r="D24" s="39">
        <f>RR!D76</f>
        <v>4694</v>
      </c>
      <c r="E24" s="39">
        <f>RR!E76</f>
        <v>4694</v>
      </c>
      <c r="F24" s="39">
        <f>RR!F76</f>
        <v>4645</v>
      </c>
      <c r="G24" s="39">
        <f>RR!G76</f>
        <v>4432</v>
      </c>
      <c r="H24" s="39">
        <f>RR!H76</f>
        <v>4228</v>
      </c>
      <c r="I24" s="39">
        <f>RR!I76</f>
        <v>4091</v>
      </c>
      <c r="J24" s="39">
        <f>RR!J76</f>
        <v>4091</v>
      </c>
      <c r="K24" s="39">
        <f>RR!K76</f>
        <v>4004</v>
      </c>
      <c r="L24" s="39">
        <f>RR!L76</f>
        <v>3999</v>
      </c>
      <c r="M24" s="39">
        <f>RR!M76</f>
        <v>3809</v>
      </c>
      <c r="N24" s="39">
        <f>RR!N76</f>
        <v>3496</v>
      </c>
      <c r="O24" s="39">
        <f>RR!O76</f>
        <v>3496</v>
      </c>
      <c r="P24" s="39">
        <f>RR!P76</f>
        <v>3360</v>
      </c>
      <c r="Q24" s="39">
        <v>3243</v>
      </c>
      <c r="R24" s="39">
        <f>RR!R76</f>
        <v>3228</v>
      </c>
      <c r="X24" s="1"/>
    </row>
    <row r="25" spans="2:24" s="2" customFormat="1">
      <c r="B25" s="87" t="s">
        <v>11</v>
      </c>
      <c r="C25" s="88">
        <f t="shared" ref="C25:K25" si="9">C23/C24</f>
        <v>0.6954022988505747</v>
      </c>
      <c r="D25" s="88">
        <f t="shared" si="9"/>
        <v>0.74478057094162764</v>
      </c>
      <c r="E25" s="88">
        <f t="shared" si="9"/>
        <v>0.74478057094162764</v>
      </c>
      <c r="F25" s="88">
        <f t="shared" si="9"/>
        <v>0.76555435952637241</v>
      </c>
      <c r="G25" s="88">
        <f t="shared" si="9"/>
        <v>0.83055054151624552</v>
      </c>
      <c r="H25" s="88">
        <f t="shared" si="9"/>
        <v>0.87606433301797537</v>
      </c>
      <c r="I25" s="88">
        <f t="shared" si="9"/>
        <v>0.91420190662429723</v>
      </c>
      <c r="J25" s="88">
        <f t="shared" si="9"/>
        <v>0.91420190662429723</v>
      </c>
      <c r="K25" s="88">
        <f t="shared" si="9"/>
        <v>0.98151848151848153</v>
      </c>
      <c r="L25" s="88">
        <f t="shared" ref="L25:R25" si="10">L23/L24</f>
        <v>1.0047511877969493</v>
      </c>
      <c r="M25" s="88">
        <f t="shared" si="10"/>
        <v>0.98897348385402994</v>
      </c>
      <c r="N25" s="88">
        <f t="shared" si="10"/>
        <v>1.0151601830663615</v>
      </c>
      <c r="O25" s="88">
        <f t="shared" si="10"/>
        <v>1.0151601830663615</v>
      </c>
      <c r="P25" s="88">
        <f t="shared" si="10"/>
        <v>0.887797619047619</v>
      </c>
      <c r="Q25" s="88">
        <f t="shared" si="10"/>
        <v>0.82701202590194267</v>
      </c>
      <c r="R25" s="88">
        <f t="shared" si="10"/>
        <v>0.7589838909541512</v>
      </c>
      <c r="X25" s="1"/>
    </row>
    <row r="26" spans="2:24" s="2" customFormat="1">
      <c r="I26" s="39"/>
      <c r="J26" s="39"/>
      <c r="K26" s="39"/>
      <c r="L26" s="39"/>
      <c r="M26" s="39"/>
      <c r="N26" s="39"/>
      <c r="O26" s="39"/>
      <c r="P26" s="39"/>
      <c r="Q26" s="39"/>
      <c r="R26" s="39"/>
      <c r="X26" s="1"/>
    </row>
    <row r="27" spans="2:24" s="2" customFormat="1">
      <c r="X27" s="1"/>
    </row>
    <row r="28" spans="2:24">
      <c r="B28" s="4" t="s">
        <v>27</v>
      </c>
      <c r="C28" s="10" t="s">
        <v>244</v>
      </c>
      <c r="D28" s="10" t="s">
        <v>240</v>
      </c>
      <c r="E28" s="10" t="s">
        <v>241</v>
      </c>
      <c r="F28" s="10" t="s">
        <v>239</v>
      </c>
      <c r="G28" s="10" t="s">
        <v>182</v>
      </c>
      <c r="H28" s="10" t="s">
        <v>160</v>
      </c>
      <c r="I28" s="10" t="s">
        <v>42</v>
      </c>
      <c r="J28" s="10" t="s">
        <v>43</v>
      </c>
      <c r="K28" s="10" t="s">
        <v>44</v>
      </c>
      <c r="L28" s="10" t="s">
        <v>45</v>
      </c>
      <c r="M28" s="10" t="s">
        <v>46</v>
      </c>
      <c r="N28" s="11" t="s">
        <v>47</v>
      </c>
      <c r="O28" s="10" t="s">
        <v>48</v>
      </c>
      <c r="P28" s="10" t="s">
        <v>49</v>
      </c>
      <c r="Q28" s="10" t="s">
        <v>50</v>
      </c>
      <c r="R28" s="10" t="s">
        <v>51</v>
      </c>
    </row>
    <row r="29" spans="2:24" s="2" customFormat="1">
      <c r="B29" s="16" t="s">
        <v>143</v>
      </c>
      <c r="C29" s="94">
        <f>C15+E15+F15+G15</f>
        <v>1790</v>
      </c>
      <c r="D29" s="39">
        <f>D15</f>
        <v>2068</v>
      </c>
      <c r="E29" s="94">
        <f>E15+F15+G15+H15</f>
        <v>2068</v>
      </c>
      <c r="F29" s="94">
        <f>F15+G15+H15+J15</f>
        <v>2210</v>
      </c>
      <c r="G29" s="94">
        <f>G15+H15+J15+K15</f>
        <v>2296</v>
      </c>
      <c r="H29" s="94">
        <f>H15+J15+K15+L15</f>
        <v>2349</v>
      </c>
      <c r="I29" s="39">
        <f>I15</f>
        <v>2434</v>
      </c>
      <c r="J29" s="39">
        <f>J15+K15+L15+M15</f>
        <v>2434</v>
      </c>
      <c r="K29" s="39">
        <f>K15+L15+M15+O15</f>
        <v>2546</v>
      </c>
      <c r="L29" s="39">
        <f>L15+M15+O15+P15</f>
        <v>2705</v>
      </c>
      <c r="M29" s="39">
        <f>M15+O15+P15+Q15</f>
        <v>2482</v>
      </c>
      <c r="N29" s="39">
        <f>N15</f>
        <v>2368</v>
      </c>
      <c r="O29" s="39">
        <f>O15+P15+Q15+R15</f>
        <v>2368</v>
      </c>
      <c r="P29" s="39">
        <v>3253</v>
      </c>
      <c r="Q29" s="39">
        <v>3017</v>
      </c>
      <c r="R29" s="39">
        <v>2894</v>
      </c>
      <c r="X29" s="1"/>
    </row>
    <row r="30" spans="2:24" s="2" customFormat="1">
      <c r="B30" s="16" t="s">
        <v>144</v>
      </c>
      <c r="C30" s="39">
        <v>271071783</v>
      </c>
      <c r="D30" s="39">
        <v>271071783</v>
      </c>
      <c r="E30" s="39">
        <v>271071783</v>
      </c>
      <c r="F30" s="39">
        <v>271071783</v>
      </c>
      <c r="G30" s="39">
        <v>271071783</v>
      </c>
      <c r="H30" s="39">
        <v>271071783</v>
      </c>
      <c r="I30" s="39">
        <v>271071783</v>
      </c>
      <c r="J30" s="39">
        <v>271071783</v>
      </c>
      <c r="K30" s="39">
        <v>271071783</v>
      </c>
      <c r="L30" s="39">
        <v>271071783</v>
      </c>
      <c r="M30" s="39">
        <v>271071783</v>
      </c>
      <c r="N30" s="39">
        <v>271071783</v>
      </c>
      <c r="O30" s="39">
        <v>271071783</v>
      </c>
      <c r="P30" s="39">
        <v>271071783</v>
      </c>
      <c r="Q30" s="39">
        <v>271071783</v>
      </c>
      <c r="R30" s="39">
        <v>271071783</v>
      </c>
      <c r="X30" s="1"/>
    </row>
    <row r="31" spans="2:24" s="2" customFormat="1">
      <c r="B31" s="87" t="s">
        <v>27</v>
      </c>
      <c r="C31" s="89">
        <f t="shared" ref="C31:K31" si="11">C29*1000000/C30</f>
        <v>6.6034169259144173</v>
      </c>
      <c r="D31" s="89">
        <f t="shared" si="11"/>
        <v>7.6289755322854829</v>
      </c>
      <c r="E31" s="89">
        <f t="shared" si="11"/>
        <v>7.6289755322854829</v>
      </c>
      <c r="F31" s="89">
        <f t="shared" si="11"/>
        <v>8.1528220146764596</v>
      </c>
      <c r="G31" s="89">
        <f t="shared" si="11"/>
        <v>8.4700811518991639</v>
      </c>
      <c r="H31" s="89">
        <f t="shared" si="11"/>
        <v>8.6656013178619915</v>
      </c>
      <c r="I31" s="89">
        <f t="shared" si="11"/>
        <v>8.9791713953495478</v>
      </c>
      <c r="J31" s="89">
        <f t="shared" si="11"/>
        <v>8.9791713953495478</v>
      </c>
      <c r="K31" s="89">
        <f t="shared" si="11"/>
        <v>9.3923460856860927</v>
      </c>
      <c r="L31" s="89">
        <f t="shared" ref="L31:R31" si="12">L29*1000000/L30</f>
        <v>9.9789065835745809</v>
      </c>
      <c r="M31" s="89">
        <f t="shared" si="12"/>
        <v>9.156246262636639</v>
      </c>
      <c r="N31" s="89">
        <f t="shared" si="12"/>
        <v>8.7356934528297998</v>
      </c>
      <c r="O31" s="89">
        <f t="shared" si="12"/>
        <v>8.7356934528297998</v>
      </c>
      <c r="P31" s="89">
        <f t="shared" si="12"/>
        <v>12.00051131843553</v>
      </c>
      <c r="Q31" s="89">
        <f t="shared" si="12"/>
        <v>11.129893220940669</v>
      </c>
      <c r="R31" s="89">
        <f t="shared" si="12"/>
        <v>10.6761388735175</v>
      </c>
      <c r="X31" s="1"/>
    </row>
    <row r="32" spans="2:24" s="2" customFormat="1">
      <c r="B32" s="66"/>
      <c r="C32" s="66"/>
      <c r="D32" s="66"/>
      <c r="E32" s="66"/>
      <c r="F32" s="66"/>
      <c r="G32" s="66"/>
      <c r="H32" s="66"/>
      <c r="I32" s="66"/>
      <c r="J32" s="39"/>
      <c r="K32" s="39"/>
      <c r="L32" s="39"/>
      <c r="M32" s="39"/>
      <c r="N32" s="39"/>
      <c r="O32" s="39"/>
      <c r="P32" s="39"/>
      <c r="Q32" s="39"/>
      <c r="R32" s="39"/>
      <c r="X32" s="1"/>
    </row>
    <row r="33" spans="2:24" s="2" customFormat="1">
      <c r="X33" s="1"/>
    </row>
    <row r="34" spans="2:24">
      <c r="B34" s="4" t="s">
        <v>33</v>
      </c>
      <c r="C34" s="10" t="s">
        <v>244</v>
      </c>
      <c r="D34" s="10" t="s">
        <v>240</v>
      </c>
      <c r="E34" s="10" t="s">
        <v>241</v>
      </c>
      <c r="F34" s="10" t="s">
        <v>239</v>
      </c>
      <c r="G34" s="10" t="s">
        <v>182</v>
      </c>
      <c r="H34" s="10" t="s">
        <v>160</v>
      </c>
      <c r="I34" s="10" t="s">
        <v>42</v>
      </c>
      <c r="J34" s="10" t="s">
        <v>43</v>
      </c>
      <c r="K34" s="10" t="s">
        <v>44</v>
      </c>
      <c r="L34" s="10" t="s">
        <v>45</v>
      </c>
      <c r="M34" s="10" t="s">
        <v>46</v>
      </c>
      <c r="N34" s="11" t="s">
        <v>47</v>
      </c>
      <c r="O34" s="10" t="s">
        <v>48</v>
      </c>
      <c r="P34" s="10" t="s">
        <v>49</v>
      </c>
      <c r="Q34" s="10" t="s">
        <v>50</v>
      </c>
      <c r="R34" s="10" t="s">
        <v>51</v>
      </c>
    </row>
    <row r="35" spans="2:24" s="2" customFormat="1">
      <c r="B35" s="16" t="s">
        <v>141</v>
      </c>
      <c r="C35" s="94">
        <f>C11+E11+F11+G11</f>
        <v>3267</v>
      </c>
      <c r="D35" s="39">
        <f>D11</f>
        <v>3496</v>
      </c>
      <c r="E35" s="94">
        <f>E11+F11+G11+H11</f>
        <v>3496</v>
      </c>
      <c r="F35" s="94">
        <f>F11+G11+H11+J11</f>
        <v>3556</v>
      </c>
      <c r="G35" s="94">
        <f>G11+H11+J11+K11</f>
        <v>3681</v>
      </c>
      <c r="H35" s="94">
        <f>H11+J11+K11+L11</f>
        <v>3704</v>
      </c>
      <c r="I35" s="39">
        <f>I11</f>
        <v>3740</v>
      </c>
      <c r="J35" s="39">
        <f>J11+K11+L11+M11</f>
        <v>3740</v>
      </c>
      <c r="K35" s="39">
        <f>K11+L11+M11+O11</f>
        <v>3930</v>
      </c>
      <c r="L35" s="39">
        <f>L11+M11+O11+P11</f>
        <v>4018</v>
      </c>
      <c r="M35" s="39">
        <f>M11+O11+P11+Q11</f>
        <v>3767</v>
      </c>
      <c r="N35" s="39">
        <f>N11</f>
        <v>3549</v>
      </c>
      <c r="O35" s="39">
        <f>O11+P11+Q11+R11</f>
        <v>3549</v>
      </c>
      <c r="P35" s="39">
        <v>2983</v>
      </c>
      <c r="Q35" s="39">
        <v>2682</v>
      </c>
      <c r="R35" s="39">
        <v>2450</v>
      </c>
      <c r="X35" s="1"/>
    </row>
    <row r="36" spans="2:24" s="2" customFormat="1">
      <c r="B36" s="16" t="s">
        <v>144</v>
      </c>
      <c r="C36" s="39">
        <v>271071783</v>
      </c>
      <c r="D36" s="39">
        <v>271071783</v>
      </c>
      <c r="E36" s="39">
        <v>271071783</v>
      </c>
      <c r="F36" s="39">
        <v>271071783</v>
      </c>
      <c r="G36" s="39">
        <v>271071783</v>
      </c>
      <c r="H36" s="39">
        <v>271071783</v>
      </c>
      <c r="I36" s="39">
        <v>271071783</v>
      </c>
      <c r="J36" s="39">
        <v>271071783</v>
      </c>
      <c r="K36" s="39">
        <v>271071783</v>
      </c>
      <c r="L36" s="39">
        <v>271071783</v>
      </c>
      <c r="M36" s="39">
        <v>271071783</v>
      </c>
      <c r="N36" s="39">
        <v>271071783</v>
      </c>
      <c r="O36" s="39">
        <v>271071783</v>
      </c>
      <c r="P36" s="39">
        <v>271071783</v>
      </c>
      <c r="Q36" s="39">
        <v>271071783</v>
      </c>
      <c r="R36" s="39">
        <v>271071783</v>
      </c>
      <c r="X36" s="1"/>
    </row>
    <row r="37" spans="2:24" s="2" customFormat="1">
      <c r="B37" s="87" t="s">
        <v>33</v>
      </c>
      <c r="C37" s="89">
        <f t="shared" ref="C37:E37" si="13">C35*1000000/C36</f>
        <v>12.052158154727598</v>
      </c>
      <c r="D37" s="89">
        <f t="shared" si="13"/>
        <v>12.896952834076426</v>
      </c>
      <c r="E37" s="89">
        <f t="shared" si="13"/>
        <v>12.896952834076426</v>
      </c>
      <c r="F37" s="89">
        <f>F35*1000000/F36</f>
        <v>13.11829641818529</v>
      </c>
      <c r="G37" s="89">
        <f>G35*1000000/G36</f>
        <v>13.579428885078753</v>
      </c>
      <c r="H37" s="89">
        <f>H35*1000000/H36</f>
        <v>13.664277258987152</v>
      </c>
      <c r="I37" s="89">
        <f>I35*1000000/I36</f>
        <v>13.797083409452469</v>
      </c>
      <c r="J37" s="89">
        <f t="shared" ref="J37:R37" si="14">J35*1000000/J36</f>
        <v>13.797083409452469</v>
      </c>
      <c r="K37" s="89">
        <f t="shared" si="14"/>
        <v>14.498004759130536</v>
      </c>
      <c r="L37" s="89">
        <f t="shared" si="14"/>
        <v>14.822642015823536</v>
      </c>
      <c r="M37" s="89">
        <f t="shared" si="14"/>
        <v>13.896688022301458</v>
      </c>
      <c r="N37" s="89">
        <f t="shared" si="14"/>
        <v>13.092473000039256</v>
      </c>
      <c r="O37" s="89">
        <f t="shared" si="14"/>
        <v>13.092473000039256</v>
      </c>
      <c r="P37" s="89">
        <f t="shared" si="14"/>
        <v>11.004465189945646</v>
      </c>
      <c r="Q37" s="89">
        <f t="shared" si="14"/>
        <v>9.8940582096661824</v>
      </c>
      <c r="R37" s="89">
        <f t="shared" si="14"/>
        <v>9.0381963511119121</v>
      </c>
      <c r="X37" s="1"/>
    </row>
    <row r="38" spans="2:24" s="2" customFormat="1">
      <c r="X38" s="1"/>
    </row>
    <row r="39" spans="2:24" s="2" customFormat="1">
      <c r="X39" s="1"/>
    </row>
    <row r="40" spans="2:24" s="2" customFormat="1">
      <c r="I40" s="39"/>
      <c r="J40" s="39"/>
      <c r="K40" s="39"/>
      <c r="L40" s="39"/>
      <c r="M40" s="39"/>
      <c r="N40" s="39"/>
      <c r="O40" s="39"/>
      <c r="P40" s="39"/>
      <c r="Q40" s="94"/>
      <c r="R40" s="94"/>
      <c r="X40" s="1"/>
    </row>
    <row r="41" spans="2:24" s="2" customFormat="1">
      <c r="X41" s="1"/>
    </row>
    <row r="42" spans="2:24" s="2" customFormat="1">
      <c r="X42" s="1"/>
    </row>
    <row r="43" spans="2:24" s="2" customFormat="1">
      <c r="X43" s="1"/>
    </row>
    <row r="44" spans="2:24" s="2" customFormat="1">
      <c r="X44" s="1"/>
    </row>
    <row r="45" spans="2:24" s="2" customFormat="1">
      <c r="X45" s="1"/>
    </row>
    <row r="46" spans="2:24" s="2" customFormat="1">
      <c r="X46" s="1"/>
    </row>
    <row r="47" spans="2:24" s="2" customFormat="1">
      <c r="X47" s="1"/>
    </row>
    <row r="48" spans="2:24" s="2" customFormat="1">
      <c r="X48" s="1"/>
    </row>
    <row r="49" spans="24:24" s="2" customFormat="1">
      <c r="X49" s="1"/>
    </row>
    <row r="50" spans="24:24" s="2" customFormat="1">
      <c r="X50" s="1"/>
    </row>
    <row r="51" spans="24:24" s="2" customFormat="1">
      <c r="X51" s="1"/>
    </row>
    <row r="52" spans="24:24" s="2" customFormat="1">
      <c r="X52" s="1"/>
    </row>
    <row r="53" spans="24:24" s="2" customFormat="1">
      <c r="X53" s="1"/>
    </row>
    <row r="54" spans="24:24" s="2" customFormat="1">
      <c r="X54" s="1"/>
    </row>
    <row r="55" spans="24:24" s="2" customFormat="1">
      <c r="X55" s="1"/>
    </row>
    <row r="56" spans="24:24" s="2" customFormat="1">
      <c r="X56" s="1"/>
    </row>
    <row r="57" spans="24:24" s="2" customFormat="1">
      <c r="X57" s="1"/>
    </row>
    <row r="58" spans="24:24" s="2" customFormat="1">
      <c r="X58" s="1"/>
    </row>
    <row r="59" spans="24:24" s="2" customFormat="1">
      <c r="X59" s="1"/>
    </row>
    <row r="60" spans="24:24" s="2" customFormat="1">
      <c r="X60" s="1"/>
    </row>
    <row r="61" spans="24:24" s="2" customFormat="1">
      <c r="X61" s="1"/>
    </row>
    <row r="62" spans="24:24" s="2" customFormat="1">
      <c r="X62" s="1"/>
    </row>
    <row r="63" spans="24:24" s="2" customFormat="1">
      <c r="X63" s="1"/>
    </row>
    <row r="64" spans="24:24" s="2" customFormat="1">
      <c r="X64" s="1"/>
    </row>
    <row r="65" spans="24:24" s="2" customFormat="1">
      <c r="X65" s="1"/>
    </row>
    <row r="66" spans="24:24" s="2" customFormat="1">
      <c r="X66" s="1"/>
    </row>
    <row r="67" spans="24:24" s="2" customFormat="1">
      <c r="X67" s="1"/>
    </row>
    <row r="68" spans="24:24" s="2" customFormat="1">
      <c r="X68" s="1"/>
    </row>
    <row r="69" spans="24:24" s="2" customFormat="1">
      <c r="X69" s="1"/>
    </row>
    <row r="70" spans="24:24" s="2" customFormat="1">
      <c r="X70" s="1"/>
    </row>
    <row r="71" spans="24:24" s="2" customFormat="1">
      <c r="X71" s="1"/>
    </row>
    <row r="72" spans="24:24" s="2" customFormat="1">
      <c r="X72" s="1"/>
    </row>
    <row r="73" spans="24:24" s="2" customFormat="1">
      <c r="X73" s="1"/>
    </row>
    <row r="74" spans="24:24" s="2" customFormat="1">
      <c r="X74" s="1"/>
    </row>
    <row r="75" spans="24:24" s="2" customFormat="1">
      <c r="X75" s="1"/>
    </row>
    <row r="76" spans="24:24" s="2" customFormat="1">
      <c r="X76" s="1"/>
    </row>
    <row r="77" spans="24:24" s="2" customFormat="1">
      <c r="X77" s="1"/>
    </row>
    <row r="78" spans="24:24" s="2" customFormat="1">
      <c r="X78" s="1"/>
    </row>
    <row r="79" spans="24:24" s="2" customFormat="1">
      <c r="X79" s="1"/>
    </row>
    <row r="80" spans="24:24" s="2" customFormat="1">
      <c r="X80" s="1"/>
    </row>
    <row r="81" spans="24:24" s="2" customFormat="1">
      <c r="X81" s="1"/>
    </row>
    <row r="82" spans="24:24" s="2" customFormat="1">
      <c r="X82" s="1"/>
    </row>
    <row r="83" spans="24:24" s="2" customFormat="1">
      <c r="X83" s="1"/>
    </row>
    <row r="84" spans="24:24" s="2" customFormat="1">
      <c r="X84" s="1"/>
    </row>
    <row r="85" spans="24:24" s="2" customFormat="1">
      <c r="X85" s="1"/>
    </row>
    <row r="86" spans="24:24" s="2" customFormat="1">
      <c r="X86" s="1"/>
    </row>
    <row r="87" spans="24:24" s="2" customFormat="1">
      <c r="X87" s="1"/>
    </row>
    <row r="88" spans="24:24" s="2" customFormat="1">
      <c r="X88" s="1"/>
    </row>
    <row r="89" spans="24:24" s="2" customFormat="1">
      <c r="X89" s="1"/>
    </row>
    <row r="90" spans="24:24" s="2" customFormat="1">
      <c r="X90" s="1"/>
    </row>
    <row r="91" spans="24:24" s="2" customFormat="1">
      <c r="X91" s="1"/>
    </row>
    <row r="92" spans="24:24" s="2" customFormat="1">
      <c r="X92" s="1"/>
    </row>
    <row r="93" spans="24:24" s="2" customFormat="1">
      <c r="X93" s="1"/>
    </row>
    <row r="94" spans="24:24" s="2" customFormat="1">
      <c r="X94" s="1"/>
    </row>
    <row r="95" spans="24:24" s="2" customFormat="1">
      <c r="X95" s="1"/>
    </row>
    <row r="96" spans="24:24" s="2" customFormat="1">
      <c r="X96" s="1"/>
    </row>
    <row r="97" spans="24:24" s="2" customFormat="1">
      <c r="X97" s="1"/>
    </row>
    <row r="98" spans="24:24" s="2" customFormat="1">
      <c r="X98" s="1"/>
    </row>
    <row r="99" spans="24:24" s="2" customFormat="1">
      <c r="X99" s="1"/>
    </row>
    <row r="100" spans="24:24" s="2" customFormat="1">
      <c r="X100" s="1"/>
    </row>
    <row r="101" spans="24:24" s="2" customFormat="1">
      <c r="X101" s="1"/>
    </row>
    <row r="102" spans="24:24" s="2" customFormat="1">
      <c r="X102" s="1"/>
    </row>
    <row r="103" spans="24:24" s="2" customFormat="1">
      <c r="X103" s="1"/>
    </row>
    <row r="104" spans="24:24" s="2" customFormat="1">
      <c r="X104" s="1"/>
    </row>
    <row r="105" spans="24:24" s="2" customFormat="1">
      <c r="X105" s="1"/>
    </row>
    <row r="106" spans="24:24" s="2" customFormat="1">
      <c r="X106" s="1"/>
    </row>
    <row r="107" spans="24:24" s="2" customFormat="1">
      <c r="X107" s="1"/>
    </row>
    <row r="108" spans="24:24" s="2" customFormat="1">
      <c r="X108" s="1"/>
    </row>
    <row r="109" spans="24:24" s="2" customFormat="1">
      <c r="X109" s="1"/>
    </row>
    <row r="110" spans="24:24" s="2" customFormat="1">
      <c r="X110" s="1"/>
    </row>
    <row r="111" spans="24:24" s="2" customFormat="1">
      <c r="X111" s="1"/>
    </row>
    <row r="112" spans="24:24" s="2" customFormat="1">
      <c r="X112" s="1"/>
    </row>
    <row r="113" spans="24:24" s="2" customFormat="1">
      <c r="X113" s="1"/>
    </row>
    <row r="114" spans="24:24" s="2" customFormat="1">
      <c r="X114" s="1"/>
    </row>
    <row r="115" spans="24:24" s="2" customFormat="1">
      <c r="X115" s="1"/>
    </row>
    <row r="116" spans="24:24" s="2" customFormat="1">
      <c r="X116" s="1"/>
    </row>
    <row r="117" spans="24:24" s="2" customFormat="1">
      <c r="X117" s="1"/>
    </row>
    <row r="118" spans="24:24" s="2" customFormat="1">
      <c r="X118" s="1"/>
    </row>
    <row r="119" spans="24:24" s="2" customFormat="1">
      <c r="X119" s="1"/>
    </row>
    <row r="120" spans="24:24" s="2" customFormat="1">
      <c r="X120" s="1"/>
    </row>
    <row r="121" spans="24:24" s="2" customFormat="1">
      <c r="X121" s="1"/>
    </row>
    <row r="122" spans="24:24" s="2" customFormat="1">
      <c r="X122" s="1"/>
    </row>
    <row r="123" spans="24:24" s="2" customFormat="1">
      <c r="X123" s="1"/>
    </row>
    <row r="124" spans="24:24" s="2" customFormat="1">
      <c r="X124" s="1"/>
    </row>
    <row r="125" spans="24:24" s="2" customFormat="1">
      <c r="X125" s="1"/>
    </row>
    <row r="126" spans="24:24" s="2" customFormat="1">
      <c r="X126" s="1"/>
    </row>
    <row r="127" spans="24:24" s="2" customFormat="1">
      <c r="X127" s="1"/>
    </row>
    <row r="128" spans="24:24" s="2" customFormat="1">
      <c r="X128" s="1"/>
    </row>
    <row r="129" spans="24:24" s="2" customFormat="1">
      <c r="X129" s="1"/>
    </row>
    <row r="130" spans="24:24" s="2" customFormat="1">
      <c r="X130" s="1"/>
    </row>
    <row r="131" spans="24:24" s="2" customFormat="1">
      <c r="X131" s="1"/>
    </row>
    <row r="132" spans="24:24" s="2" customFormat="1">
      <c r="X132" s="1"/>
    </row>
    <row r="133" spans="24:24" s="2" customFormat="1">
      <c r="X133" s="1"/>
    </row>
    <row r="134" spans="24:24" s="2" customFormat="1">
      <c r="X134" s="1"/>
    </row>
    <row r="135" spans="24:24" s="2" customFormat="1">
      <c r="X135" s="1"/>
    </row>
    <row r="136" spans="24:24" s="2" customFormat="1">
      <c r="X136" s="1"/>
    </row>
    <row r="137" spans="24:24" s="2" customFormat="1">
      <c r="X137" s="1"/>
    </row>
    <row r="138" spans="24:24" s="2" customFormat="1">
      <c r="X138" s="1"/>
    </row>
    <row r="139" spans="24:24" s="2" customFormat="1">
      <c r="X139" s="1"/>
    </row>
    <row r="140" spans="24:24" s="2" customFormat="1">
      <c r="X140" s="1"/>
    </row>
    <row r="141" spans="24:24" s="2" customFormat="1">
      <c r="X141" s="1"/>
    </row>
    <row r="142" spans="24:24" s="2" customFormat="1">
      <c r="X142" s="1"/>
    </row>
    <row r="143" spans="24:24" s="2" customFormat="1">
      <c r="X143" s="1"/>
    </row>
    <row r="144" spans="24:24" s="2" customFormat="1">
      <c r="X144" s="1"/>
    </row>
    <row r="145" spans="24:24" s="2" customFormat="1">
      <c r="X145" s="1"/>
    </row>
    <row r="146" spans="24:24" s="2" customFormat="1">
      <c r="X146" s="1"/>
    </row>
    <row r="147" spans="24:24" s="2" customFormat="1">
      <c r="X147" s="1"/>
    </row>
    <row r="148" spans="24:24" s="2" customFormat="1">
      <c r="X148" s="1"/>
    </row>
    <row r="149" spans="24:24" s="2" customFormat="1">
      <c r="X149" s="1"/>
    </row>
    <row r="150" spans="24:24" s="2" customFormat="1">
      <c r="X150" s="1"/>
    </row>
    <row r="151" spans="24:24" s="2" customFormat="1">
      <c r="X151" s="1"/>
    </row>
    <row r="152" spans="24:24" s="2" customFormat="1">
      <c r="X152" s="1"/>
    </row>
    <row r="153" spans="24:24" s="2" customFormat="1">
      <c r="X153" s="1"/>
    </row>
    <row r="154" spans="24:24" s="2" customFormat="1">
      <c r="X154" s="1"/>
    </row>
    <row r="155" spans="24:24" s="2" customFormat="1">
      <c r="X155" s="1"/>
    </row>
    <row r="156" spans="24:24" s="2" customFormat="1">
      <c r="X156" s="1"/>
    </row>
    <row r="157" spans="24:24" s="2" customFormat="1">
      <c r="X157" s="1"/>
    </row>
    <row r="158" spans="24:24" s="2" customFormat="1">
      <c r="X158" s="1"/>
    </row>
    <row r="159" spans="24:24" s="2" customFormat="1">
      <c r="X159" s="1"/>
    </row>
    <row r="160" spans="24:24" s="2" customFormat="1">
      <c r="X160" s="1"/>
    </row>
    <row r="161" spans="24:24" s="2" customFormat="1">
      <c r="X161" s="1"/>
    </row>
    <row r="162" spans="24:24" s="2" customFormat="1">
      <c r="X162" s="1"/>
    </row>
    <row r="163" spans="24:24" s="2" customFormat="1">
      <c r="X163" s="1"/>
    </row>
    <row r="164" spans="24:24" s="2" customFormat="1">
      <c r="X164" s="1"/>
    </row>
    <row r="165" spans="24:24" s="2" customFormat="1">
      <c r="X165" s="1"/>
    </row>
    <row r="166" spans="24:24" s="2" customFormat="1">
      <c r="X166" s="1"/>
    </row>
    <row r="167" spans="24:24" s="2" customFormat="1">
      <c r="X167" s="1"/>
    </row>
    <row r="168" spans="24:24" s="2" customFormat="1">
      <c r="X168" s="1"/>
    </row>
    <row r="169" spans="24:24" s="2" customFormat="1">
      <c r="X169" s="1"/>
    </row>
    <row r="170" spans="24:24" s="2" customFormat="1">
      <c r="X170" s="1"/>
    </row>
    <row r="171" spans="24:24" s="2" customFormat="1">
      <c r="X171" s="1"/>
    </row>
    <row r="172" spans="24:24" s="2" customFormat="1">
      <c r="X172" s="1"/>
    </row>
    <row r="173" spans="24:24" s="2" customFormat="1">
      <c r="X173" s="1"/>
    </row>
    <row r="174" spans="24:24" s="2" customFormat="1">
      <c r="X174" s="1"/>
    </row>
    <row r="175" spans="24:24" s="2" customFormat="1">
      <c r="X175" s="1"/>
    </row>
    <row r="176" spans="24:24" s="2" customFormat="1">
      <c r="X176" s="1"/>
    </row>
    <row r="177" spans="24:24" s="2" customFormat="1">
      <c r="X177" s="1"/>
    </row>
    <row r="178" spans="24:24" s="2" customFormat="1">
      <c r="X178" s="1"/>
    </row>
    <row r="179" spans="24:24" s="2" customFormat="1">
      <c r="X179" s="1"/>
    </row>
    <row r="180" spans="24:24" s="2" customFormat="1">
      <c r="X180" s="1"/>
    </row>
    <row r="181" spans="24:24" s="2" customFormat="1">
      <c r="X181" s="1"/>
    </row>
    <row r="182" spans="24:24" s="2" customFormat="1">
      <c r="X182" s="1"/>
    </row>
    <row r="183" spans="24:24" s="2" customFormat="1">
      <c r="X183" s="1"/>
    </row>
    <row r="184" spans="24:24" s="2" customFormat="1">
      <c r="X184" s="1"/>
    </row>
    <row r="185" spans="24:24" s="2" customFormat="1">
      <c r="X185" s="1"/>
    </row>
    <row r="186" spans="24:24" s="2" customFormat="1">
      <c r="X186" s="1"/>
    </row>
    <row r="187" spans="24:24" s="2" customFormat="1">
      <c r="X187" s="1"/>
    </row>
    <row r="188" spans="24:24" s="2" customFormat="1">
      <c r="X188" s="1"/>
    </row>
    <row r="189" spans="24:24" s="2" customFormat="1">
      <c r="X189" s="1"/>
    </row>
    <row r="190" spans="24:24" s="2" customFormat="1">
      <c r="X190" s="1"/>
    </row>
    <row r="191" spans="24:24" s="2" customFormat="1">
      <c r="X191" s="1"/>
    </row>
    <row r="192" spans="24:24" s="2" customFormat="1">
      <c r="X192" s="1"/>
    </row>
    <row r="193" spans="24:24" s="2" customFormat="1">
      <c r="X193" s="1"/>
    </row>
    <row r="194" spans="24:24" s="2" customFormat="1">
      <c r="X194" s="1"/>
    </row>
    <row r="195" spans="24:24" s="2" customFormat="1">
      <c r="X195" s="1"/>
    </row>
    <row r="196" spans="24:24" s="2" customFormat="1">
      <c r="X196" s="1"/>
    </row>
    <row r="197" spans="24:24" s="2" customFormat="1">
      <c r="X197" s="1"/>
    </row>
    <row r="198" spans="24:24" s="2" customFormat="1">
      <c r="X198" s="1"/>
    </row>
    <row r="199" spans="24:24" s="2" customFormat="1">
      <c r="X199" s="1"/>
    </row>
    <row r="200" spans="24:24" s="2" customFormat="1">
      <c r="X200" s="1"/>
    </row>
    <row r="201" spans="24:24" s="2" customFormat="1">
      <c r="X201" s="1"/>
    </row>
    <row r="202" spans="24:24" s="2" customFormat="1">
      <c r="X202" s="1"/>
    </row>
    <row r="203" spans="24:24" s="2" customFormat="1">
      <c r="X203" s="1"/>
    </row>
    <row r="204" spans="24:24" s="2" customFormat="1">
      <c r="X204" s="1"/>
    </row>
    <row r="205" spans="24:24" s="2" customFormat="1">
      <c r="X205" s="1"/>
    </row>
    <row r="206" spans="24:24" s="2" customFormat="1">
      <c r="X206" s="1"/>
    </row>
    <row r="207" spans="24:24" s="2" customFormat="1">
      <c r="X207" s="1"/>
    </row>
    <row r="208" spans="24:24" s="2" customFormat="1">
      <c r="X208" s="1"/>
    </row>
    <row r="209" spans="24:24" s="2" customFormat="1">
      <c r="X209" s="1"/>
    </row>
    <row r="210" spans="24:24" s="2" customFormat="1">
      <c r="X210" s="1"/>
    </row>
    <row r="211" spans="24:24" s="2" customFormat="1">
      <c r="X211" s="1"/>
    </row>
    <row r="212" spans="24:24" s="2" customFormat="1">
      <c r="X212" s="1"/>
    </row>
    <row r="213" spans="24:24" s="2" customFormat="1">
      <c r="X213" s="1"/>
    </row>
    <row r="214" spans="24:24" s="2" customFormat="1">
      <c r="X214" s="1"/>
    </row>
    <row r="215" spans="24:24" s="2" customFormat="1">
      <c r="X215" s="1"/>
    </row>
    <row r="216" spans="24:24" s="2" customFormat="1">
      <c r="X216" s="1"/>
    </row>
    <row r="217" spans="24:24" s="2" customFormat="1">
      <c r="X217" s="1"/>
    </row>
    <row r="218" spans="24:24" s="2" customFormat="1">
      <c r="X218" s="1"/>
    </row>
    <row r="219" spans="24:24" s="2" customFormat="1">
      <c r="X219" s="1"/>
    </row>
    <row r="220" spans="24:24" s="2" customFormat="1">
      <c r="X220" s="1"/>
    </row>
    <row r="221" spans="24:24" s="2" customFormat="1">
      <c r="X221" s="1"/>
    </row>
    <row r="222" spans="24:24" s="2" customFormat="1">
      <c r="X222" s="1"/>
    </row>
    <row r="223" spans="24:24" s="2" customFormat="1">
      <c r="X223" s="1"/>
    </row>
    <row r="224" spans="24:24" s="2" customFormat="1">
      <c r="X224" s="1"/>
    </row>
    <row r="225" spans="24:24" s="2" customFormat="1">
      <c r="X225" s="1"/>
    </row>
    <row r="226" spans="24:24" s="2" customFormat="1">
      <c r="X226" s="1"/>
    </row>
    <row r="227" spans="24:24" s="2" customFormat="1">
      <c r="X227" s="1"/>
    </row>
    <row r="228" spans="24:24" s="2" customFormat="1">
      <c r="X228" s="1"/>
    </row>
    <row r="229" spans="24:24" s="2" customFormat="1">
      <c r="X229" s="1"/>
    </row>
    <row r="230" spans="24:24" s="2" customFormat="1">
      <c r="X230" s="1"/>
    </row>
    <row r="231" spans="24:24" s="2" customFormat="1">
      <c r="X231" s="1"/>
    </row>
    <row r="232" spans="24:24" s="2" customFormat="1">
      <c r="X232" s="1"/>
    </row>
    <row r="233" spans="24:24" s="2" customFormat="1">
      <c r="X233" s="1"/>
    </row>
    <row r="234" spans="24:24" s="2" customFormat="1">
      <c r="X234" s="1"/>
    </row>
    <row r="235" spans="24:24" s="2" customFormat="1">
      <c r="X235" s="1"/>
    </row>
    <row r="236" spans="24:24" s="2" customFormat="1">
      <c r="X236" s="1"/>
    </row>
    <row r="237" spans="24:24" s="2" customFormat="1">
      <c r="X237" s="1"/>
    </row>
    <row r="238" spans="24:24" s="2" customFormat="1">
      <c r="X238" s="1"/>
    </row>
    <row r="239" spans="24:24" s="2" customFormat="1">
      <c r="X239" s="1"/>
    </row>
    <row r="240" spans="24:24" s="2" customFormat="1">
      <c r="X240" s="1"/>
    </row>
    <row r="241" spans="24:24" s="2" customFormat="1">
      <c r="X241" s="1"/>
    </row>
    <row r="242" spans="24:24" s="2" customFormat="1">
      <c r="X242" s="1"/>
    </row>
    <row r="243" spans="24:24" s="2" customFormat="1">
      <c r="X243" s="1"/>
    </row>
    <row r="244" spans="24:24" s="2" customFormat="1">
      <c r="X244" s="1"/>
    </row>
    <row r="245" spans="24:24" s="2" customFormat="1">
      <c r="X245" s="1"/>
    </row>
    <row r="246" spans="24:24" s="2" customFormat="1">
      <c r="X246" s="1"/>
    </row>
    <row r="247" spans="24:24" s="2" customFormat="1">
      <c r="X247" s="1"/>
    </row>
    <row r="248" spans="24:24" s="2" customFormat="1">
      <c r="X248" s="1"/>
    </row>
    <row r="249" spans="24:24" s="2" customFormat="1">
      <c r="X249" s="1"/>
    </row>
    <row r="250" spans="24:24" s="2" customFormat="1">
      <c r="X250" s="1"/>
    </row>
    <row r="251" spans="24:24" s="2" customFormat="1">
      <c r="X251" s="1"/>
    </row>
    <row r="252" spans="24:24" s="2" customFormat="1">
      <c r="X252" s="1"/>
    </row>
    <row r="253" spans="24:24" s="2" customFormat="1">
      <c r="X253" s="1"/>
    </row>
    <row r="254" spans="24:24" s="2" customFormat="1">
      <c r="X254" s="1"/>
    </row>
    <row r="255" spans="24:24" s="2" customFormat="1">
      <c r="X255" s="1"/>
    </row>
    <row r="256" spans="24:24" s="2" customFormat="1">
      <c r="X256" s="1"/>
    </row>
    <row r="257" spans="24:24" s="2" customFormat="1">
      <c r="X257" s="1"/>
    </row>
    <row r="258" spans="24:24" s="2" customFormat="1">
      <c r="X258" s="1"/>
    </row>
    <row r="259" spans="24:24" s="2" customFormat="1">
      <c r="X259" s="1"/>
    </row>
    <row r="260" spans="24:24" s="2" customFormat="1">
      <c r="X260" s="1"/>
    </row>
    <row r="261" spans="24:24" s="2" customFormat="1">
      <c r="X261" s="1"/>
    </row>
    <row r="262" spans="24:24" s="2" customFormat="1">
      <c r="X262" s="1"/>
    </row>
    <row r="263" spans="24:24" s="2" customFormat="1">
      <c r="X263" s="1"/>
    </row>
    <row r="264" spans="24:24" s="2" customFormat="1">
      <c r="X264" s="1"/>
    </row>
    <row r="265" spans="24:24" s="2" customFormat="1">
      <c r="X265" s="1"/>
    </row>
    <row r="266" spans="24:24" s="2" customFormat="1">
      <c r="X266" s="1"/>
    </row>
    <row r="267" spans="24:24" s="2" customFormat="1">
      <c r="X267" s="1"/>
    </row>
    <row r="268" spans="24:24" s="2" customFormat="1">
      <c r="X268" s="1"/>
    </row>
    <row r="269" spans="24:24" s="2" customFormat="1">
      <c r="X269" s="1"/>
    </row>
    <row r="270" spans="24:24" s="2" customFormat="1">
      <c r="X270" s="1"/>
    </row>
    <row r="271" spans="24:24" s="2" customFormat="1">
      <c r="X271" s="1"/>
    </row>
    <row r="272" spans="24:24" s="2" customFormat="1">
      <c r="X272" s="1"/>
    </row>
    <row r="273" spans="24:24" s="2" customFormat="1">
      <c r="X273" s="1"/>
    </row>
    <row r="274" spans="24:24" s="2" customFormat="1">
      <c r="X274" s="1"/>
    </row>
    <row r="275" spans="24:24" s="2" customFormat="1">
      <c r="X275" s="1"/>
    </row>
    <row r="276" spans="24:24" s="2" customFormat="1">
      <c r="X276" s="1"/>
    </row>
    <row r="277" spans="24:24" s="2" customFormat="1">
      <c r="X277" s="1"/>
    </row>
    <row r="278" spans="24:24" s="2" customFormat="1">
      <c r="X278" s="1"/>
    </row>
  </sheetData>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57</vt:i4>
      </vt:variant>
    </vt:vector>
  </HeadingPairs>
  <TitlesOfParts>
    <vt:vector size="61" baseType="lpstr">
      <vt:lpstr>Definitioner</vt:lpstr>
      <vt:lpstr>RR</vt:lpstr>
      <vt:lpstr>BR</vt:lpstr>
      <vt:lpstr>Kassaflöde</vt:lpstr>
      <vt:lpstr>RR!Average_capital_employed</vt:lpstr>
      <vt:lpstr>Avkastning_på_sysselsatt_kapital</vt:lpstr>
      <vt:lpstr>BR!Balance_Sheets__SEK_M</vt:lpstr>
      <vt:lpstr>Balansräkningar</vt:lpstr>
      <vt:lpstr>BR!CapEmp</vt:lpstr>
      <vt:lpstr>BR!Capital_employed</vt:lpstr>
      <vt:lpstr>RR!Capital_turnover_rate</vt:lpstr>
      <vt:lpstr>Kassaflöde!CasConRat</vt:lpstr>
      <vt:lpstr>Kassaflöde!Cash_conversion_ratio</vt:lpstr>
      <vt:lpstr>Kassaflöde!Cash_Flow</vt:lpstr>
      <vt:lpstr>Kassaflöde!Cash_Flow__SEK_M</vt:lpstr>
      <vt:lpstr>RR!Earnings_per_share__SEK</vt:lpstr>
      <vt:lpstr>RR!EBIT</vt:lpstr>
      <vt:lpstr>EBIT_</vt:lpstr>
      <vt:lpstr>RR!EBIT__excluding_items_affecting_comparability</vt:lpstr>
      <vt:lpstr>EBIT__exklusive_jämförelsestörande_poster</vt:lpstr>
      <vt:lpstr>RR!EBIT_margin_excluding_items_affecting_comparability</vt:lpstr>
      <vt:lpstr>EBIT_marginal_exklusive_jämföreslsestörande_poster</vt:lpstr>
      <vt:lpstr>RR!EBITA__excluding_items_affecting_comparability</vt:lpstr>
      <vt:lpstr>EBITA__exklusive_jämförelsestörande_poster</vt:lpstr>
      <vt:lpstr>RR!EBITA_margin_excluding_items_affecting_comparability</vt:lpstr>
      <vt:lpstr>EBITA_marginal_exklusive_jämföreslsestörande_poster</vt:lpstr>
      <vt:lpstr>RR!EBITDA__excluding_items_affecting_comparability</vt:lpstr>
      <vt:lpstr>EBITDA__exklusive_jämförelsestörande_poster</vt:lpstr>
      <vt:lpstr>RR!EBITDA_margin_excluding_items_affecting_comparability</vt:lpstr>
      <vt:lpstr>EBITDA_marginal_exklusive_jämföreslsestörande_poster</vt:lpstr>
      <vt:lpstr>RR!EBITDA_Net_interest_income_expense</vt:lpstr>
      <vt:lpstr>EBITDA_Räntenetto</vt:lpstr>
      <vt:lpstr>RR!EBITspec</vt:lpstr>
      <vt:lpstr>BR!Eqasratio</vt:lpstr>
      <vt:lpstr>BR!Equity_assets_ratio</vt:lpstr>
      <vt:lpstr>Kassaflöde!Free_cash_flow</vt:lpstr>
      <vt:lpstr>Kassaflöde!Free_cash_flow_per_share</vt:lpstr>
      <vt:lpstr>Kassaflöde!Frepsha</vt:lpstr>
      <vt:lpstr>Fritt_kassaflöde</vt:lpstr>
      <vt:lpstr>Fritt_kassaflöde_per_aktie</vt:lpstr>
      <vt:lpstr>Genomsnittligt_sysselsatt_kapital__R12</vt:lpstr>
      <vt:lpstr>RR!Income_Statements__SEK_M</vt:lpstr>
      <vt:lpstr>Kapitalomsättningshastighet</vt:lpstr>
      <vt:lpstr>Kassaflödesrapporter</vt:lpstr>
      <vt:lpstr>Kassakonvertering</vt:lpstr>
      <vt:lpstr>Kassaflöde!opcapsh</vt:lpstr>
      <vt:lpstr>Kassaflöde!Operating_cash_flow</vt:lpstr>
      <vt:lpstr>Kassaflöde!Operating_cash_flow_per_share</vt:lpstr>
      <vt:lpstr>Operativt_kassaflöde</vt:lpstr>
      <vt:lpstr>Operativt_kassaflöde_per_aktie</vt:lpstr>
      <vt:lpstr>RR!P_E_ratio</vt:lpstr>
      <vt:lpstr>P_E_tal</vt:lpstr>
      <vt:lpstr>RR!PEra</vt:lpstr>
      <vt:lpstr>RR!RatCapTurn</vt:lpstr>
      <vt:lpstr>Resultat_per_aktie__SEK</vt:lpstr>
      <vt:lpstr>Resultaträkningar</vt:lpstr>
      <vt:lpstr>RR!RetCapEmp</vt:lpstr>
      <vt:lpstr>Rntek</vt:lpstr>
      <vt:lpstr>Soliditet</vt:lpstr>
      <vt:lpstr>BR!Spec_of_cap_empl</vt:lpstr>
      <vt:lpstr>Sysselsatt_kapital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Katarina Jacobsson</dc:creator>
  <cp:lastModifiedBy>Katarina Jacobsson</cp:lastModifiedBy>
  <cp:lastPrinted>2019-04-24T06:05:41Z</cp:lastPrinted>
  <dcterms:created xsi:type="dcterms:W3CDTF">2018-01-31T16:01:07Z</dcterms:created>
  <dcterms:modified xsi:type="dcterms:W3CDTF">2019-04-26T08:13:15Z</dcterms:modified>
</cp:coreProperties>
</file>