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katarina.jacobsson\AppData\Local\Microsoft\Windows\INetCache\Content.Outlook\NFL9YF57\"/>
    </mc:Choice>
  </mc:AlternateContent>
  <xr:revisionPtr revIDLastSave="0" documentId="13_ncr:1_{190FD74F-B1A2-4C21-AE7E-6B2672B7190F}" xr6:coauthVersionLast="45" xr6:coauthVersionMax="45" xr10:uidLastSave="{00000000-0000-0000-0000-000000000000}"/>
  <bookViews>
    <workbookView xWindow="-120" yWindow="-120" windowWidth="29040" windowHeight="15840" xr2:uid="{00000000-000D-0000-FFFF-FFFF00000000}"/>
  </bookViews>
  <sheets>
    <sheet name="Definitioner" sheetId="1" r:id="rId1"/>
    <sheet name="RR" sheetId="2" r:id="rId2"/>
    <sheet name="BR" sheetId="3" r:id="rId3"/>
    <sheet name="Kassaflöde" sheetId="4" r:id="rId4"/>
  </sheets>
  <externalReferences>
    <externalReference r:id="rId5"/>
    <externalReference r:id="rId6"/>
  </externalReferences>
  <definedNames>
    <definedName name="Average_capital_employed" localSheetId="1">RR!$B$82</definedName>
    <definedName name="Avkastning_på_sysselsatt_kapital">RR!$B$79</definedName>
    <definedName name="Balance_Sheets__SEK_M" localSheetId="2">BR!$B$3</definedName>
    <definedName name="Balansräkningar">BR!$B$1</definedName>
    <definedName name="CapEmp" localSheetId="2">BR!$B$57</definedName>
    <definedName name="Capital_employed" localSheetId="2">BR!$B$65</definedName>
    <definedName name="Capital_turnover_rate" localSheetId="1">RR!$B$92</definedName>
    <definedName name="CasConRat" localSheetId="3">Kassaflöde!$B$26</definedName>
    <definedName name="Cash_conversion_ratio" localSheetId="3">Kassaflöde!$B$23</definedName>
    <definedName name="Cash_Flow" localSheetId="3">Kassaflöde!$B$1</definedName>
    <definedName name="Cash_Flow__SEK_M" localSheetId="3">Kassaflöde!$B$3</definedName>
    <definedName name="Change_in_net_debt" localSheetId="2">BR!#REF!</definedName>
    <definedName name="Debt_equity_ratio" localSheetId="2">BR!#REF!</definedName>
    <definedName name="Earnings_per_share__SEK" localSheetId="1">RR!$B$25</definedName>
    <definedName name="EBIT" localSheetId="1">RR!$B$64</definedName>
    <definedName name="EBIT_">RR!$B$64</definedName>
    <definedName name="EBIT__excluding_items_affecting_comparability" localSheetId="1">RR!$B$62</definedName>
    <definedName name="EBIT__exklusive_jämförelsestörande_poster">RR!$B$62</definedName>
    <definedName name="EBIT_margin_excluding_items_affecting_comparability" localSheetId="1">RR!$B$70</definedName>
    <definedName name="EBIT_marginal_exklusive_jämföreslsestörande_poster">RR!$B$70</definedName>
    <definedName name="EBITA__excluding_items_affecting_comparability" localSheetId="1">RR!$B$60</definedName>
    <definedName name="EBITA__exklusive_jämförelsestörande_poster">RR!$B$60</definedName>
    <definedName name="EBITA_margin_excluding_items_affecting_comparability" localSheetId="1">RR!$B$69</definedName>
    <definedName name="EBITA_marginal_exklusive_jämföreslsestörande_poster">RR!$B$69</definedName>
    <definedName name="EBITDA__excluding_items_affecting_comparability" localSheetId="1">RR!$B$58</definedName>
    <definedName name="EBITDA__exklusive_jämförelsestörande_poster">RR!$B$58</definedName>
    <definedName name="EBITDA_margin_excluding_items_affecting_comparability" localSheetId="1">RR!$B$68</definedName>
    <definedName name="EBITDA_marginal_exklusive_jämföreslsestörande_poster">RR!$B$68</definedName>
    <definedName name="EBITDA_Net_interest_income_expense" localSheetId="1">RR!$B$67</definedName>
    <definedName name="EBITDA_Räntenetto">RR!$B$67</definedName>
    <definedName name="EBITspec" localSheetId="1">RR!$B$56</definedName>
    <definedName name="Eqasratio" localSheetId="2">BR!$B$54</definedName>
    <definedName name="Equity_assets_ratio" localSheetId="2">BR!$B$50</definedName>
    <definedName name="Free_cash_flow" localSheetId="3">Kassaflöde!$B$16</definedName>
    <definedName name="Free_cash_flow_per_share" localSheetId="3">Kassaflöde!$B$29</definedName>
    <definedName name="Frepsha" localSheetId="3">Kassaflöde!$B$32</definedName>
    <definedName name="Fritt_kassaflöde">Kassaflöde!$B$16</definedName>
    <definedName name="Fritt_kassaflöde_per_aktie">Kassaflöde!$B$32</definedName>
    <definedName name="Genomsnittligt_sysselsatt_kapital__R12">RR!$B$91</definedName>
    <definedName name="HELP">[1]Nyckeltal!$M$3</definedName>
    <definedName name="HELPE">[1]NyckeltalE!$M$3</definedName>
    <definedName name="Income_Statements__SEK_M" localSheetId="1">RR!$B$3</definedName>
    <definedName name="Kapitalomsättningshastighet">RR!$B$92</definedName>
    <definedName name="Kassaflödesrapporter">Kassaflöde!$B$1</definedName>
    <definedName name="Kassakonvertering">Kassaflöde!$B$26</definedName>
    <definedName name="KV">[2]Nyckeltal!$D$3</definedName>
    <definedName name="KVE">[1]NyckeltalE!$D$3</definedName>
    <definedName name="KVP">[2]Nyckeltal!$E$3</definedName>
    <definedName name="KVPE">[1]NyckeltalE!$E$3</definedName>
    <definedName name="M12M">[1]Nyckeltal!$L$3</definedName>
    <definedName name="M12ME">[1]NyckeltalE!$L$3</definedName>
    <definedName name="Net_debt__closing_balance" localSheetId="2">BR!#REF!</definedName>
    <definedName name="Net_debt_EBITDA_1" localSheetId="2">BR!#REF!</definedName>
    <definedName name="Nettoskuld__utgående_balans">BR!#REF!</definedName>
    <definedName name="Nettoskuld_EBITDA_1">BR!#REF!</definedName>
    <definedName name="opcapsh" localSheetId="3">Kassaflöde!$B$38</definedName>
    <definedName name="Operating_cash_flow" localSheetId="3">Kassaflöde!$B$11</definedName>
    <definedName name="Operating_cash_flow_per_share" localSheetId="3">Kassaflöde!$B$35</definedName>
    <definedName name="Operativt_kassaflöde">Kassaflöde!$B$11</definedName>
    <definedName name="Operativt_kassaflöde_per_aktie">Kassaflöde!$B$38</definedName>
    <definedName name="P_E_ratio" localSheetId="1">RR!$B$73</definedName>
    <definedName name="P_E_tal">RR!$B$76</definedName>
    <definedName name="PEra" localSheetId="1">RR!$B$76</definedName>
    <definedName name="RatCapTurn" localSheetId="1">RR!$B$89</definedName>
    <definedName name="Resultat_per_aktie__SEK">RR!$B$25</definedName>
    <definedName name="Resultaträkningar">RR!$B$1</definedName>
    <definedName name="RetCapEmp" localSheetId="1">RR!$B$79</definedName>
    <definedName name="Rntek">RR!$B$96</definedName>
    <definedName name="Skuldsättningsgrad">BR!#REF!</definedName>
    <definedName name="Soliditet">BR!$B$54</definedName>
    <definedName name="Spec_of_cap_empl" localSheetId="2">BR!$B$57</definedName>
    <definedName name="Sysselsatt_kapital">BR!$B$65</definedName>
    <definedName name="YTD">[2]Nyckeltal!$H$3</definedName>
    <definedName name="YTDE">[1]NyckeltalE!$H$3</definedName>
    <definedName name="YTDP">[1]Nyckeltal!$I$3</definedName>
    <definedName name="YTDPE">[1]NyckeltalE!$I$3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2" i="4" l="1"/>
  <c r="C51" i="4"/>
  <c r="C50" i="4"/>
  <c r="C48" i="4"/>
  <c r="C47" i="4"/>
  <c r="C46" i="4"/>
  <c r="C45" i="4"/>
  <c r="D52" i="4"/>
  <c r="D51" i="4"/>
  <c r="D50" i="4"/>
  <c r="D48" i="4"/>
  <c r="D47" i="4"/>
  <c r="D46" i="4"/>
  <c r="C106" i="2" l="1"/>
  <c r="C102" i="2"/>
  <c r="C98" i="2"/>
  <c r="D106" i="2"/>
  <c r="D102" i="2"/>
  <c r="D98" i="2"/>
  <c r="C63" i="3"/>
  <c r="C62" i="3"/>
  <c r="C52" i="3"/>
  <c r="C33" i="3"/>
  <c r="C34" i="3" s="1"/>
  <c r="C28" i="3"/>
  <c r="C17" i="3"/>
  <c r="C11" i="3"/>
  <c r="C19" i="3" l="1"/>
  <c r="D90" i="2"/>
  <c r="D92" i="2" s="1"/>
  <c r="C67" i="2"/>
  <c r="C61" i="2"/>
  <c r="C59" i="2"/>
  <c r="D76" i="2"/>
  <c r="C76" i="2"/>
  <c r="D67" i="2"/>
  <c r="D63" i="2"/>
  <c r="C45" i="2"/>
  <c r="C44" i="2"/>
  <c r="C43" i="2"/>
  <c r="C42" i="2"/>
  <c r="C39" i="2"/>
  <c r="C38" i="2"/>
  <c r="D47" i="2"/>
  <c r="D40" i="2"/>
  <c r="C27" i="2"/>
  <c r="C15" i="2"/>
  <c r="H15" i="2"/>
  <c r="C17" i="2"/>
  <c r="C13" i="2"/>
  <c r="C63" i="2" s="1"/>
  <c r="C11" i="2"/>
  <c r="C10" i="2"/>
  <c r="C9" i="2"/>
  <c r="C8" i="2"/>
  <c r="C7" i="2"/>
  <c r="C5" i="2"/>
  <c r="C4" i="2"/>
  <c r="D27" i="2"/>
  <c r="D6" i="2"/>
  <c r="D12" i="2" s="1"/>
  <c r="C19" i="4"/>
  <c r="C18" i="4"/>
  <c r="C17" i="4"/>
  <c r="C15" i="4"/>
  <c r="C14" i="4"/>
  <c r="C13" i="4"/>
  <c r="C12" i="4"/>
  <c r="C10" i="4"/>
  <c r="C9" i="4"/>
  <c r="C8" i="4"/>
  <c r="C7" i="4"/>
  <c r="C6" i="4"/>
  <c r="C5" i="4"/>
  <c r="C4" i="4"/>
  <c r="D11" i="4"/>
  <c r="D24" i="4" s="1"/>
  <c r="C59" i="3" l="1"/>
  <c r="C65" i="3" s="1"/>
  <c r="C53" i="3"/>
  <c r="C54" i="3" s="1"/>
  <c r="C11" i="4"/>
  <c r="C24" i="4" s="1"/>
  <c r="D36" i="4"/>
  <c r="D38" i="4" s="1"/>
  <c r="D16" i="4"/>
  <c r="D43" i="4"/>
  <c r="D49" i="4" s="1"/>
  <c r="D53" i="4" s="1"/>
  <c r="C16" i="4"/>
  <c r="C30" i="4" s="1"/>
  <c r="C32" i="4" s="1"/>
  <c r="C43" i="4"/>
  <c r="C49" i="4" s="1"/>
  <c r="C53" i="4" s="1"/>
  <c r="C40" i="2"/>
  <c r="C6" i="2"/>
  <c r="D14" i="2"/>
  <c r="C12" i="2"/>
  <c r="C90" i="2"/>
  <c r="C92" i="2" s="1"/>
  <c r="C47" i="2"/>
  <c r="C48" i="2" s="1"/>
  <c r="D48" i="2"/>
  <c r="E52" i="4"/>
  <c r="E51" i="4"/>
  <c r="E50" i="4"/>
  <c r="E48" i="4"/>
  <c r="E47" i="4"/>
  <c r="E46" i="4"/>
  <c r="C36" i="4" l="1"/>
  <c r="C38" i="4" s="1"/>
  <c r="C20" i="4"/>
  <c r="D30" i="4"/>
  <c r="D32" i="4" s="1"/>
  <c r="D20" i="4"/>
  <c r="C14" i="2"/>
  <c r="C80" i="2"/>
  <c r="D16" i="2"/>
  <c r="D18" i="2" s="1"/>
  <c r="D64" i="2"/>
  <c r="D58" i="2" s="1"/>
  <c r="E11" i="4"/>
  <c r="D63" i="3"/>
  <c r="D62" i="3"/>
  <c r="D52" i="3"/>
  <c r="D33" i="3"/>
  <c r="D28" i="3"/>
  <c r="D17" i="3"/>
  <c r="D11" i="3"/>
  <c r="E106" i="2"/>
  <c r="E102" i="2"/>
  <c r="E98" i="2"/>
  <c r="E90" i="2"/>
  <c r="E92" i="2" s="1"/>
  <c r="E76" i="2"/>
  <c r="E63" i="2"/>
  <c r="E67" i="2"/>
  <c r="E47" i="2"/>
  <c r="E40" i="2"/>
  <c r="E27" i="2"/>
  <c r="F12" i="2"/>
  <c r="E6" i="2"/>
  <c r="E12" i="2" s="1"/>
  <c r="F6" i="2"/>
  <c r="D68" i="2" l="1"/>
  <c r="D60" i="2"/>
  <c r="D25" i="4"/>
  <c r="D26" i="4" s="1"/>
  <c r="C25" i="4"/>
  <c r="C26" i="4" s="1"/>
  <c r="C84" i="2"/>
  <c r="D20" i="2"/>
  <c r="D26" i="2"/>
  <c r="D28" i="2"/>
  <c r="C16" i="2"/>
  <c r="C18" i="2" s="1"/>
  <c r="C64" i="2"/>
  <c r="C81" i="2"/>
  <c r="C85" i="2" s="1"/>
  <c r="E16" i="4"/>
  <c r="D34" i="3"/>
  <c r="D19" i="3"/>
  <c r="D59" i="3" s="1"/>
  <c r="D65" i="3" s="1"/>
  <c r="E48" i="2"/>
  <c r="E14" i="2"/>
  <c r="F67" i="2"/>
  <c r="C20" i="2" l="1"/>
  <c r="C35" i="2" s="1"/>
  <c r="C49" i="2" s="1"/>
  <c r="C28" i="2"/>
  <c r="C26" i="2"/>
  <c r="D69" i="2"/>
  <c r="D62" i="2"/>
  <c r="D70" i="2" s="1"/>
  <c r="D35" i="2"/>
  <c r="E20" i="4"/>
  <c r="D53" i="3"/>
  <c r="D54" i="3" s="1"/>
  <c r="E16" i="2"/>
  <c r="E18" i="2" s="1"/>
  <c r="E64" i="2"/>
  <c r="E58" i="2" s="1"/>
  <c r="F52" i="4"/>
  <c r="F51" i="4"/>
  <c r="F50" i="4"/>
  <c r="F48" i="4"/>
  <c r="F47" i="4"/>
  <c r="F46" i="4"/>
  <c r="D49" i="2" l="1"/>
  <c r="E20" i="2"/>
  <c r="E68" i="2"/>
  <c r="E60" i="2"/>
  <c r="E28" i="2"/>
  <c r="E26" i="2"/>
  <c r="F11" i="4"/>
  <c r="E63" i="3"/>
  <c r="E62" i="3"/>
  <c r="F90" i="2"/>
  <c r="F92" i="2" s="1"/>
  <c r="F76" i="2"/>
  <c r="E35" i="2" l="1"/>
  <c r="E62" i="2"/>
  <c r="E70" i="2" s="1"/>
  <c r="E69" i="2"/>
  <c r="F16" i="4"/>
  <c r="E49" i="2" l="1"/>
  <c r="F20" i="4"/>
  <c r="F63" i="2" l="1"/>
  <c r="F47" i="2"/>
  <c r="F40" i="2"/>
  <c r="F27" i="2"/>
  <c r="F48" i="2" l="1"/>
  <c r="E52" i="3"/>
  <c r="F106" i="2"/>
  <c r="F102" i="2"/>
  <c r="F98" i="2"/>
  <c r="E33" i="3"/>
  <c r="E28" i="3"/>
  <c r="E17" i="3"/>
  <c r="E11" i="3"/>
  <c r="E34" i="3" l="1"/>
  <c r="E19" i="3"/>
  <c r="F14" i="2"/>
  <c r="E59" i="3" l="1"/>
  <c r="E65" i="3" s="1"/>
  <c r="E53" i="3"/>
  <c r="E54" i="3" s="1"/>
  <c r="F64" i="2"/>
  <c r="F58" i="2" s="1"/>
  <c r="F16" i="2"/>
  <c r="F18" i="2" s="1"/>
  <c r="F20" i="2" l="1"/>
  <c r="F60" i="2"/>
  <c r="F68" i="2"/>
  <c r="F26" i="2"/>
  <c r="F28" i="2"/>
  <c r="G52" i="4"/>
  <c r="G51" i="4"/>
  <c r="G50" i="4"/>
  <c r="G48" i="4"/>
  <c r="G47" i="4"/>
  <c r="G46" i="4"/>
  <c r="G106" i="2"/>
  <c r="G102" i="2"/>
  <c r="G98" i="2"/>
  <c r="G90" i="2"/>
  <c r="F35" i="2" l="1"/>
  <c r="F69" i="2"/>
  <c r="F62" i="2"/>
  <c r="F70" i="2" s="1"/>
  <c r="G11" i="4"/>
  <c r="F63" i="3"/>
  <c r="F62" i="3"/>
  <c r="F52" i="3"/>
  <c r="F33" i="3"/>
  <c r="F28" i="3"/>
  <c r="F17" i="3"/>
  <c r="F11" i="3"/>
  <c r="G76" i="2"/>
  <c r="G67" i="2"/>
  <c r="G63" i="2"/>
  <c r="G47" i="2"/>
  <c r="G40" i="2"/>
  <c r="G27" i="2"/>
  <c r="G6" i="2"/>
  <c r="G12" i="2" s="1"/>
  <c r="D80" i="2" l="1"/>
  <c r="D84" i="2" s="1"/>
  <c r="F49" i="2"/>
  <c r="E43" i="4"/>
  <c r="E49" i="4" s="1"/>
  <c r="E53" i="4" s="1"/>
  <c r="F43" i="4"/>
  <c r="F49" i="4" s="1"/>
  <c r="F53" i="4" s="1"/>
  <c r="G43" i="4"/>
  <c r="G49" i="4" s="1"/>
  <c r="G53" i="4" s="1"/>
  <c r="G16" i="4"/>
  <c r="F34" i="3"/>
  <c r="F19" i="3"/>
  <c r="F59" i="3" s="1"/>
  <c r="F65" i="3" s="1"/>
  <c r="G48" i="2"/>
  <c r="G14" i="2"/>
  <c r="H38" i="2"/>
  <c r="H45" i="2"/>
  <c r="Q39" i="3"/>
  <c r="D44" i="3" l="1"/>
  <c r="C44" i="3"/>
  <c r="D81" i="2"/>
  <c r="D85" i="2" s="1"/>
  <c r="F44" i="3"/>
  <c r="E44" i="3"/>
  <c r="G16" i="2"/>
  <c r="G18" i="2" s="1"/>
  <c r="G20" i="4"/>
  <c r="F53" i="3"/>
  <c r="F54" i="3" s="1"/>
  <c r="G64" i="2"/>
  <c r="G58" i="2" s="1"/>
  <c r="C58" i="2" s="1"/>
  <c r="H106" i="2"/>
  <c r="C107" i="2" s="1"/>
  <c r="H102" i="2"/>
  <c r="C103" i="2" s="1"/>
  <c r="H98" i="2"/>
  <c r="C99" i="2" s="1"/>
  <c r="C100" i="2" s="1"/>
  <c r="D101" i="2" l="1"/>
  <c r="C60" i="2"/>
  <c r="C68" i="2"/>
  <c r="G60" i="2"/>
  <c r="G68" i="2"/>
  <c r="G28" i="2"/>
  <c r="G20" i="2"/>
  <c r="G26" i="2"/>
  <c r="H45" i="4"/>
  <c r="H13" i="4"/>
  <c r="H8" i="4"/>
  <c r="H7" i="4"/>
  <c r="G28" i="3"/>
  <c r="H61" i="2"/>
  <c r="H59" i="2"/>
  <c r="H43" i="2"/>
  <c r="H42" i="2"/>
  <c r="H39" i="2"/>
  <c r="D105" i="2" l="1"/>
  <c r="C62" i="2"/>
  <c r="C70" i="2" s="1"/>
  <c r="C69" i="2"/>
  <c r="C101" i="2"/>
  <c r="C104" i="2" s="1"/>
  <c r="C105" i="2"/>
  <c r="C108" i="2" s="1"/>
  <c r="G35" i="2"/>
  <c r="G62" i="2"/>
  <c r="G70" i="2" s="1"/>
  <c r="G69" i="2"/>
  <c r="I52" i="4"/>
  <c r="I51" i="4"/>
  <c r="I50" i="4"/>
  <c r="I48" i="4"/>
  <c r="I47" i="4"/>
  <c r="I46" i="4"/>
  <c r="H19" i="4"/>
  <c r="H52" i="4" s="1"/>
  <c r="H18" i="4"/>
  <c r="H51" i="4" s="1"/>
  <c r="H17" i="4"/>
  <c r="H50" i="4" s="1"/>
  <c r="H15" i="4"/>
  <c r="H48" i="4" s="1"/>
  <c r="H14" i="4"/>
  <c r="H47" i="4" s="1"/>
  <c r="H12" i="4"/>
  <c r="H46" i="4" s="1"/>
  <c r="H10" i="4"/>
  <c r="H9" i="4"/>
  <c r="H6" i="4"/>
  <c r="H5" i="4"/>
  <c r="H4" i="4"/>
  <c r="I11" i="4"/>
  <c r="I106" i="2"/>
  <c r="D107" i="2" s="1"/>
  <c r="D108" i="2" s="1"/>
  <c r="I102" i="2"/>
  <c r="D103" i="2" s="1"/>
  <c r="D104" i="2" s="1"/>
  <c r="I98" i="2"/>
  <c r="D99" i="2" s="1"/>
  <c r="D100" i="2" s="1"/>
  <c r="G63" i="3"/>
  <c r="G62" i="3"/>
  <c r="G52" i="3"/>
  <c r="G33" i="3"/>
  <c r="G34" i="3" s="1"/>
  <c r="G17" i="3"/>
  <c r="G11" i="3"/>
  <c r="I90" i="2"/>
  <c r="I92" i="2" s="1"/>
  <c r="H76" i="2"/>
  <c r="I76" i="2"/>
  <c r="H67" i="2"/>
  <c r="I67" i="2"/>
  <c r="I63" i="2"/>
  <c r="H47" i="2"/>
  <c r="I47" i="2"/>
  <c r="H40" i="2"/>
  <c r="M40" i="2"/>
  <c r="I40" i="2"/>
  <c r="H27" i="2"/>
  <c r="I27" i="2"/>
  <c r="H8" i="2"/>
  <c r="H7" i="2"/>
  <c r="H17" i="2"/>
  <c r="H13" i="2"/>
  <c r="H63" i="2" s="1"/>
  <c r="H11" i="2"/>
  <c r="H10" i="2"/>
  <c r="H9" i="2"/>
  <c r="H5" i="2"/>
  <c r="H4" i="2"/>
  <c r="M4" i="2"/>
  <c r="I6" i="2"/>
  <c r="I12" i="2" s="1"/>
  <c r="E80" i="2" s="1"/>
  <c r="E25" i="4" l="1"/>
  <c r="E84" i="2"/>
  <c r="E43" i="3"/>
  <c r="D43" i="3"/>
  <c r="C43" i="3"/>
  <c r="E24" i="4"/>
  <c r="E36" i="4"/>
  <c r="E38" i="4" s="1"/>
  <c r="I14" i="2"/>
  <c r="E81" i="2" s="1"/>
  <c r="E85" i="2" s="1"/>
  <c r="G49" i="2"/>
  <c r="F43" i="3"/>
  <c r="I16" i="4"/>
  <c r="E30" i="4" s="1"/>
  <c r="E32" i="4" s="1"/>
  <c r="H90" i="2"/>
  <c r="H92" i="2" s="1"/>
  <c r="G92" i="2"/>
  <c r="H11" i="4"/>
  <c r="H16" i="4" s="1"/>
  <c r="H20" i="4" s="1"/>
  <c r="G19" i="3"/>
  <c r="G59" i="3" s="1"/>
  <c r="G65" i="3" s="1"/>
  <c r="H48" i="2"/>
  <c r="I48" i="2"/>
  <c r="H6" i="2"/>
  <c r="H12" i="2" s="1"/>
  <c r="J46" i="4"/>
  <c r="E26" i="4" l="1"/>
  <c r="I20" i="4"/>
  <c r="I16" i="2"/>
  <c r="I18" i="2" s="1"/>
  <c r="E101" i="2" s="1"/>
  <c r="I64" i="2"/>
  <c r="I58" i="2" s="1"/>
  <c r="I68" i="2" s="1"/>
  <c r="H24" i="4"/>
  <c r="H43" i="4"/>
  <c r="H49" i="4" s="1"/>
  <c r="H53" i="4" s="1"/>
  <c r="H36" i="4"/>
  <c r="H38" i="4" s="1"/>
  <c r="H30" i="4"/>
  <c r="H32" i="4" s="1"/>
  <c r="G53" i="3"/>
  <c r="G54" i="3" s="1"/>
  <c r="H14" i="2"/>
  <c r="H80" i="2"/>
  <c r="J52" i="4"/>
  <c r="J51" i="4"/>
  <c r="J50" i="4"/>
  <c r="J48" i="4"/>
  <c r="J47" i="4"/>
  <c r="J11" i="4"/>
  <c r="H63" i="3"/>
  <c r="H62" i="3"/>
  <c r="H52" i="3"/>
  <c r="F36" i="4" l="1"/>
  <c r="F38" i="4" s="1"/>
  <c r="F24" i="4"/>
  <c r="I60" i="2"/>
  <c r="I69" i="2" s="1"/>
  <c r="I20" i="2"/>
  <c r="E105" i="2" s="1"/>
  <c r="I28" i="2"/>
  <c r="I26" i="2"/>
  <c r="J16" i="4"/>
  <c r="I62" i="2"/>
  <c r="I70" i="2" s="1"/>
  <c r="H16" i="2"/>
  <c r="H18" i="2" s="1"/>
  <c r="H81" i="2"/>
  <c r="H85" i="2" s="1"/>
  <c r="H64" i="2"/>
  <c r="H84" i="2"/>
  <c r="H25" i="4"/>
  <c r="H26" i="4" s="1"/>
  <c r="H33" i="3"/>
  <c r="H28" i="3"/>
  <c r="H17" i="3"/>
  <c r="H11" i="3"/>
  <c r="J106" i="2"/>
  <c r="E107" i="2" s="1"/>
  <c r="J102" i="2"/>
  <c r="E103" i="2" s="1"/>
  <c r="E104" i="2" s="1"/>
  <c r="J98" i="2"/>
  <c r="E99" i="2" s="1"/>
  <c r="E100" i="2" s="1"/>
  <c r="J90" i="2"/>
  <c r="J92" i="2" s="1"/>
  <c r="J76" i="2"/>
  <c r="J67" i="2"/>
  <c r="J63" i="2"/>
  <c r="J47" i="2"/>
  <c r="J40" i="2"/>
  <c r="J27" i="2"/>
  <c r="J6" i="2"/>
  <c r="J12" i="2" s="1"/>
  <c r="F80" i="2" s="1"/>
  <c r="E108" i="2" l="1"/>
  <c r="F25" i="4"/>
  <c r="F26" i="4" s="1"/>
  <c r="F84" i="2"/>
  <c r="I35" i="2"/>
  <c r="I49" i="2" s="1"/>
  <c r="J20" i="4"/>
  <c r="F30" i="4"/>
  <c r="F32" i="4" s="1"/>
  <c r="H34" i="3"/>
  <c r="J48" i="2"/>
  <c r="J14" i="2"/>
  <c r="F81" i="2" s="1"/>
  <c r="F85" i="2" s="1"/>
  <c r="H20" i="2"/>
  <c r="H35" i="2" s="1"/>
  <c r="H28" i="2"/>
  <c r="H26" i="2"/>
  <c r="H19" i="3"/>
  <c r="K67" i="2"/>
  <c r="H49" i="2" l="1"/>
  <c r="J16" i="2"/>
  <c r="J18" i="2" s="1"/>
  <c r="F101" i="2" s="1"/>
  <c r="J64" i="2"/>
  <c r="J58" i="2" s="1"/>
  <c r="H59" i="3"/>
  <c r="H65" i="3" s="1"/>
  <c r="H53" i="3"/>
  <c r="H54" i="3" s="1"/>
  <c r="K52" i="4"/>
  <c r="K51" i="4"/>
  <c r="K50" i="4"/>
  <c r="K48" i="4"/>
  <c r="K47" i="4"/>
  <c r="K46" i="4"/>
  <c r="V52" i="4"/>
  <c r="U52" i="4"/>
  <c r="T52" i="4"/>
  <c r="S52" i="4"/>
  <c r="Q52" i="4"/>
  <c r="P52" i="4"/>
  <c r="O52" i="4"/>
  <c r="N52" i="4"/>
  <c r="L52" i="4"/>
  <c r="V51" i="4"/>
  <c r="U51" i="4"/>
  <c r="T51" i="4"/>
  <c r="S51" i="4"/>
  <c r="Q51" i="4"/>
  <c r="P51" i="4"/>
  <c r="O51" i="4"/>
  <c r="N51" i="4"/>
  <c r="L51" i="4"/>
  <c r="V50" i="4"/>
  <c r="U50" i="4"/>
  <c r="T50" i="4"/>
  <c r="S50" i="4"/>
  <c r="Q50" i="4"/>
  <c r="P50" i="4"/>
  <c r="O50" i="4"/>
  <c r="N50" i="4"/>
  <c r="L50" i="4"/>
  <c r="V48" i="4"/>
  <c r="U48" i="4"/>
  <c r="T48" i="4"/>
  <c r="S48" i="4"/>
  <c r="Q48" i="4"/>
  <c r="P48" i="4"/>
  <c r="O48" i="4"/>
  <c r="N48" i="4"/>
  <c r="L48" i="4"/>
  <c r="V47" i="4"/>
  <c r="U47" i="4"/>
  <c r="T47" i="4"/>
  <c r="S47" i="4"/>
  <c r="Q47" i="4"/>
  <c r="P47" i="4"/>
  <c r="O47" i="4"/>
  <c r="N47" i="4"/>
  <c r="L47" i="4"/>
  <c r="V46" i="4"/>
  <c r="U46" i="4"/>
  <c r="T46" i="4"/>
  <c r="S46" i="4"/>
  <c r="Q46" i="4"/>
  <c r="P46" i="4"/>
  <c r="O46" i="4"/>
  <c r="N46" i="4"/>
  <c r="L46" i="4"/>
  <c r="Z55" i="4"/>
  <c r="Y55" i="4"/>
  <c r="Z52" i="4"/>
  <c r="Y52" i="4"/>
  <c r="X52" i="4"/>
  <c r="Z51" i="4"/>
  <c r="Y51" i="4"/>
  <c r="X51" i="4"/>
  <c r="Z50" i="4"/>
  <c r="Y50" i="4"/>
  <c r="X50" i="4"/>
  <c r="Z48" i="4"/>
  <c r="Y48" i="4"/>
  <c r="X48" i="4"/>
  <c r="Z47" i="4"/>
  <c r="Y47" i="4"/>
  <c r="X47" i="4"/>
  <c r="Z46" i="4"/>
  <c r="Y46" i="4"/>
  <c r="X46" i="4"/>
  <c r="AA52" i="4"/>
  <c r="AA51" i="4"/>
  <c r="AA50" i="4"/>
  <c r="AA48" i="4"/>
  <c r="AA47" i="4"/>
  <c r="AA46" i="4"/>
  <c r="J60" i="2" l="1"/>
  <c r="J68" i="2"/>
  <c r="J28" i="2"/>
  <c r="J26" i="2"/>
  <c r="J20" i="2"/>
  <c r="F105" i="2" s="1"/>
  <c r="K11" i="4"/>
  <c r="I63" i="3"/>
  <c r="I62" i="3"/>
  <c r="I52" i="3"/>
  <c r="K106" i="2"/>
  <c r="F107" i="2" s="1"/>
  <c r="K102" i="2"/>
  <c r="F103" i="2" s="1"/>
  <c r="F104" i="2" s="1"/>
  <c r="K98" i="2"/>
  <c r="F99" i="2" s="1"/>
  <c r="F100" i="2" s="1"/>
  <c r="I33" i="3"/>
  <c r="I28" i="3"/>
  <c r="I17" i="3"/>
  <c r="I11" i="3"/>
  <c r="K90" i="2"/>
  <c r="K92" i="2" s="1"/>
  <c r="K76" i="2"/>
  <c r="K63" i="2"/>
  <c r="K47" i="2"/>
  <c r="K40" i="2"/>
  <c r="K27" i="2"/>
  <c r="K6" i="2"/>
  <c r="K12" i="2" s="1"/>
  <c r="G80" i="2" s="1"/>
  <c r="G24" i="4" l="1"/>
  <c r="F108" i="2"/>
  <c r="G25" i="4"/>
  <c r="G84" i="2"/>
  <c r="G36" i="4"/>
  <c r="G38" i="4" s="1"/>
  <c r="K14" i="2"/>
  <c r="G81" i="2" s="1"/>
  <c r="G85" i="2" s="1"/>
  <c r="J35" i="2"/>
  <c r="J69" i="2"/>
  <c r="J62" i="2"/>
  <c r="J70" i="2" s="1"/>
  <c r="K16" i="4"/>
  <c r="G30" i="4" s="1"/>
  <c r="G32" i="4" s="1"/>
  <c r="I34" i="3"/>
  <c r="I19" i="3"/>
  <c r="I59" i="3" s="1"/>
  <c r="I65" i="3" s="1"/>
  <c r="K48" i="2"/>
  <c r="G26" i="4" l="1"/>
  <c r="J49" i="2"/>
  <c r="K20" i="4"/>
  <c r="I53" i="3"/>
  <c r="I54" i="3" s="1"/>
  <c r="K16" i="2"/>
  <c r="K18" i="2" s="1"/>
  <c r="G101" i="2" s="1"/>
  <c r="K64" i="2"/>
  <c r="K58" i="2" s="1"/>
  <c r="S62" i="3"/>
  <c r="K68" i="2" l="1"/>
  <c r="K26" i="2"/>
  <c r="K28" i="2"/>
  <c r="K20" i="2"/>
  <c r="G105" i="2" s="1"/>
  <c r="K60" i="2"/>
  <c r="L106" i="2"/>
  <c r="G107" i="2" s="1"/>
  <c r="L102" i="2"/>
  <c r="G103" i="2" s="1"/>
  <c r="G104" i="2" s="1"/>
  <c r="L98" i="2"/>
  <c r="G99" i="2" s="1"/>
  <c r="G100" i="2" s="1"/>
  <c r="G108" i="2" l="1"/>
  <c r="K35" i="2"/>
  <c r="K49" i="2" s="1"/>
  <c r="K62" i="2"/>
  <c r="K70" i="2" s="1"/>
  <c r="K69" i="2"/>
  <c r="M8" i="4"/>
  <c r="J63" i="3" l="1"/>
  <c r="J62" i="3"/>
  <c r="J52" i="3"/>
  <c r="AA102" i="2" l="1"/>
  <c r="M98" i="2"/>
  <c r="H99" i="2" s="1"/>
  <c r="H100" i="2" s="1"/>
  <c r="N98" i="2"/>
  <c r="I99" i="2" s="1"/>
  <c r="I100" i="2" s="1"/>
  <c r="O98" i="2"/>
  <c r="P98" i="2"/>
  <c r="K99" i="2" s="1"/>
  <c r="K100" i="2" s="1"/>
  <c r="Q98" i="2"/>
  <c r="L99" i="2" s="1"/>
  <c r="R98" i="2"/>
  <c r="S98" i="2"/>
  <c r="T98" i="2"/>
  <c r="U98" i="2"/>
  <c r="V98" i="2"/>
  <c r="W98" i="2"/>
  <c r="X98" i="2"/>
  <c r="Y98" i="2"/>
  <c r="Z98" i="2"/>
  <c r="AA98" i="2"/>
  <c r="Z102" i="2"/>
  <c r="Y102" i="2"/>
  <c r="X102" i="2"/>
  <c r="W102" i="2"/>
  <c r="V102" i="2"/>
  <c r="U102" i="2"/>
  <c r="T102" i="2"/>
  <c r="S102" i="2"/>
  <c r="R102" i="2"/>
  <c r="Q102" i="2"/>
  <c r="P102" i="2"/>
  <c r="K103" i="2" s="1"/>
  <c r="O102" i="2"/>
  <c r="J103" i="2" s="1"/>
  <c r="N102" i="2"/>
  <c r="I103" i="2" s="1"/>
  <c r="M102" i="2"/>
  <c r="H103" i="2" s="1"/>
  <c r="AA104" i="2"/>
  <c r="Z104" i="2"/>
  <c r="Y104" i="2"/>
  <c r="J99" i="2" l="1"/>
  <c r="J100" i="2" s="1"/>
  <c r="S99" i="2"/>
  <c r="S100" i="2" s="1"/>
  <c r="N99" i="2"/>
  <c r="O99" i="2"/>
  <c r="M103" i="2"/>
  <c r="Q103" i="2"/>
  <c r="L103" i="2"/>
  <c r="M99" i="2"/>
  <c r="U99" i="2"/>
  <c r="P103" i="2"/>
  <c r="T103" i="2"/>
  <c r="U103" i="2"/>
  <c r="N103" i="2"/>
  <c r="R103" i="2"/>
  <c r="V99" i="2"/>
  <c r="R99" i="2"/>
  <c r="Q99" i="2"/>
  <c r="T99" i="2"/>
  <c r="P99" i="2"/>
  <c r="S103" i="2"/>
  <c r="V103" i="2"/>
  <c r="O103" i="2"/>
  <c r="M27" i="2" l="1"/>
  <c r="N27" i="2"/>
  <c r="O27" i="2"/>
  <c r="P27" i="2"/>
  <c r="Q27" i="2"/>
  <c r="R27" i="2"/>
  <c r="S27" i="2"/>
  <c r="T27" i="2"/>
  <c r="U27" i="2"/>
  <c r="V27" i="2"/>
  <c r="W27" i="2"/>
  <c r="X27" i="2"/>
  <c r="Y27" i="2"/>
  <c r="Z27" i="2"/>
  <c r="AA27" i="2"/>
  <c r="L27" i="2"/>
  <c r="L90" i="2" l="1"/>
  <c r="N90" i="2"/>
  <c r="L40" i="2"/>
  <c r="AA106" i="2" l="1"/>
  <c r="Z106" i="2"/>
  <c r="Y106" i="2"/>
  <c r="X106" i="2"/>
  <c r="W106" i="2"/>
  <c r="V106" i="2"/>
  <c r="U106" i="2"/>
  <c r="T106" i="2"/>
  <c r="R106" i="2"/>
  <c r="N106" i="2"/>
  <c r="I107" i="2" s="1"/>
  <c r="M106" i="2"/>
  <c r="H107" i="2" s="1"/>
  <c r="S106" i="2"/>
  <c r="M107" i="2" l="1"/>
  <c r="L100" i="2"/>
  <c r="L92" i="2"/>
  <c r="L76" i="2"/>
  <c r="L63" i="2"/>
  <c r="L67" i="2"/>
  <c r="L47" i="2"/>
  <c r="L6" i="2"/>
  <c r="L12" i="2" s="1"/>
  <c r="J33" i="3"/>
  <c r="J28" i="3"/>
  <c r="J17" i="3"/>
  <c r="J11" i="3"/>
  <c r="K11" i="3"/>
  <c r="L11" i="3"/>
  <c r="L11" i="4"/>
  <c r="J43" i="4" l="1"/>
  <c r="J49" i="4" s="1"/>
  <c r="J53" i="4" s="1"/>
  <c r="I43" i="4"/>
  <c r="I49" i="4" s="1"/>
  <c r="I53" i="4" s="1"/>
  <c r="I36" i="4"/>
  <c r="I38" i="4" s="1"/>
  <c r="I24" i="4"/>
  <c r="L14" i="2"/>
  <c r="I80" i="2"/>
  <c r="L43" i="4"/>
  <c r="L49" i="4" s="1"/>
  <c r="L53" i="4" s="1"/>
  <c r="K43" i="4"/>
  <c r="K49" i="4" s="1"/>
  <c r="K53" i="4" s="1"/>
  <c r="L16" i="4"/>
  <c r="L48" i="2"/>
  <c r="J19" i="3"/>
  <c r="J34" i="3"/>
  <c r="S67" i="2"/>
  <c r="T67" i="2"/>
  <c r="U67" i="2"/>
  <c r="V67" i="2"/>
  <c r="W67" i="2"/>
  <c r="X67" i="2"/>
  <c r="Y67" i="2"/>
  <c r="Z67" i="2"/>
  <c r="AA67" i="2"/>
  <c r="N67" i="2"/>
  <c r="O67" i="2"/>
  <c r="P67" i="2"/>
  <c r="Q67" i="2"/>
  <c r="R67" i="2"/>
  <c r="M67" i="2"/>
  <c r="G44" i="3" l="1"/>
  <c r="H44" i="3"/>
  <c r="I25" i="4"/>
  <c r="I26" i="4" s="1"/>
  <c r="I84" i="2"/>
  <c r="I81" i="2"/>
  <c r="I85" i="2" s="1"/>
  <c r="I30" i="4"/>
  <c r="I32" i="4" s="1"/>
  <c r="L16" i="2"/>
  <c r="L18" i="2" s="1"/>
  <c r="L26" i="2" s="1"/>
  <c r="L64" i="2"/>
  <c r="L58" i="2" s="1"/>
  <c r="J44" i="3"/>
  <c r="I44" i="3"/>
  <c r="J59" i="3"/>
  <c r="J65" i="3" s="1"/>
  <c r="J53" i="3"/>
  <c r="J54" i="3" s="1"/>
  <c r="L20" i="4"/>
  <c r="M4" i="4"/>
  <c r="L20" i="2" l="1"/>
  <c r="L35" i="2" s="1"/>
  <c r="L49" i="2" s="1"/>
  <c r="I101" i="2"/>
  <c r="L28" i="2"/>
  <c r="M19" i="4"/>
  <c r="M52" i="4" s="1"/>
  <c r="M18" i="4"/>
  <c r="M51" i="4" s="1"/>
  <c r="M17" i="4"/>
  <c r="M50" i="4" s="1"/>
  <c r="M15" i="4"/>
  <c r="M48" i="4" s="1"/>
  <c r="M14" i="4"/>
  <c r="M47" i="4" s="1"/>
  <c r="M12" i="4"/>
  <c r="M46" i="4" s="1"/>
  <c r="M10" i="4"/>
  <c r="M9" i="4"/>
  <c r="M6" i="4"/>
  <c r="M5" i="4"/>
  <c r="R19" i="4"/>
  <c r="R52" i="4" s="1"/>
  <c r="R18" i="4"/>
  <c r="R51" i="4" s="1"/>
  <c r="R17" i="4"/>
  <c r="R50" i="4" s="1"/>
  <c r="R15" i="4"/>
  <c r="R48" i="4" s="1"/>
  <c r="R14" i="4"/>
  <c r="R47" i="4" s="1"/>
  <c r="R12" i="4"/>
  <c r="R46" i="4" s="1"/>
  <c r="R10" i="4"/>
  <c r="R9" i="4"/>
  <c r="R8" i="4"/>
  <c r="R6" i="4"/>
  <c r="R5" i="4"/>
  <c r="R4" i="4"/>
  <c r="W4" i="2"/>
  <c r="R17" i="2"/>
  <c r="R13" i="2"/>
  <c r="R11" i="2"/>
  <c r="R10" i="2"/>
  <c r="R9" i="2"/>
  <c r="R8" i="2"/>
  <c r="R7" i="2"/>
  <c r="R5" i="2"/>
  <c r="R4" i="2"/>
  <c r="M17" i="2"/>
  <c r="M13" i="2"/>
  <c r="M11" i="2"/>
  <c r="M10" i="2"/>
  <c r="M9" i="2"/>
  <c r="M8" i="2"/>
  <c r="M7" i="2"/>
  <c r="M5" i="2"/>
  <c r="M6" i="2" s="1"/>
  <c r="J43" i="3" l="1"/>
  <c r="H105" i="2"/>
  <c r="H108" i="2" s="1"/>
  <c r="H101" i="2"/>
  <c r="H104" i="2" s="1"/>
  <c r="I104" i="2"/>
  <c r="I43" i="3"/>
  <c r="G43" i="3"/>
  <c r="H43" i="3"/>
  <c r="I105" i="2"/>
  <c r="I108" i="2" s="1"/>
  <c r="N11" i="4"/>
  <c r="J24" i="4" s="1"/>
  <c r="M11" i="4"/>
  <c r="M43" i="4" s="1"/>
  <c r="M49" i="4" s="1"/>
  <c r="M53" i="4" s="1"/>
  <c r="K63" i="3"/>
  <c r="K62" i="3"/>
  <c r="K52" i="3"/>
  <c r="K33" i="3"/>
  <c r="K28" i="3"/>
  <c r="K17" i="3"/>
  <c r="M90" i="2"/>
  <c r="M92" i="2" s="1"/>
  <c r="N92" i="2"/>
  <c r="N76" i="2"/>
  <c r="M76" i="2"/>
  <c r="N63" i="2"/>
  <c r="M63" i="2"/>
  <c r="N47" i="2"/>
  <c r="M47" i="2"/>
  <c r="N40" i="2"/>
  <c r="N6" i="2"/>
  <c r="N12" i="2" s="1"/>
  <c r="J80" i="2" s="1"/>
  <c r="M12" i="2"/>
  <c r="M80" i="2" s="1"/>
  <c r="J36" i="4" l="1"/>
  <c r="J38" i="4" s="1"/>
  <c r="J25" i="4"/>
  <c r="J26" i="4" s="1"/>
  <c r="J84" i="2"/>
  <c r="M36" i="4"/>
  <c r="M38" i="4" s="1"/>
  <c r="N16" i="4"/>
  <c r="M24" i="4"/>
  <c r="M16" i="4"/>
  <c r="M30" i="4" s="1"/>
  <c r="K34" i="3"/>
  <c r="K19" i="3"/>
  <c r="K59" i="3" s="1"/>
  <c r="K65" i="3" s="1"/>
  <c r="M48" i="2"/>
  <c r="N48" i="2"/>
  <c r="M25" i="4"/>
  <c r="M84" i="2"/>
  <c r="M14" i="2"/>
  <c r="M81" i="2" s="1"/>
  <c r="N14" i="2"/>
  <c r="J81" i="2" l="1"/>
  <c r="J85" i="2" s="1"/>
  <c r="N20" i="4"/>
  <c r="J30" i="4"/>
  <c r="J32" i="4" s="1"/>
  <c r="M26" i="4"/>
  <c r="M20" i="4"/>
  <c r="M32" i="4"/>
  <c r="K53" i="3"/>
  <c r="K54" i="3" s="1"/>
  <c r="M16" i="2"/>
  <c r="M18" i="2" s="1"/>
  <c r="M85" i="2"/>
  <c r="M64" i="2"/>
  <c r="N16" i="2"/>
  <c r="N18" i="2" s="1"/>
  <c r="J101" i="2" s="1"/>
  <c r="J104" i="2" s="1"/>
  <c r="N64" i="2"/>
  <c r="N58" i="2" s="1"/>
  <c r="O11" i="4"/>
  <c r="L63" i="3"/>
  <c r="L62" i="3"/>
  <c r="L52" i="3"/>
  <c r="L33" i="3"/>
  <c r="L28" i="3"/>
  <c r="L17" i="3"/>
  <c r="L19" i="3" s="1"/>
  <c r="L59" i="3" s="1"/>
  <c r="L65" i="3" s="1"/>
  <c r="O106" i="2"/>
  <c r="J107" i="2" s="1"/>
  <c r="N60" i="2" l="1"/>
  <c r="N69" i="2" s="1"/>
  <c r="K24" i="4"/>
  <c r="K36" i="4"/>
  <c r="K38" i="4" s="1"/>
  <c r="M101" i="2"/>
  <c r="M104" i="2" s="1"/>
  <c r="M26" i="2"/>
  <c r="M20" i="2"/>
  <c r="N26" i="2"/>
  <c r="N20" i="2"/>
  <c r="J105" i="2" s="1"/>
  <c r="J108" i="2" s="1"/>
  <c r="L34" i="3"/>
  <c r="L53" i="3"/>
  <c r="L54" i="3" s="1"/>
  <c r="O16" i="4"/>
  <c r="K30" i="4" s="1"/>
  <c r="K32" i="4" s="1"/>
  <c r="N68" i="2"/>
  <c r="O90" i="2"/>
  <c r="O92" i="2" s="1"/>
  <c r="N35" i="2" l="1"/>
  <c r="M105" i="2"/>
  <c r="M35" i="2"/>
  <c r="M49" i="2" s="1"/>
  <c r="O20" i="4"/>
  <c r="M28" i="2"/>
  <c r="N28" i="2"/>
  <c r="N62" i="2"/>
  <c r="N70" i="2" s="1"/>
  <c r="O76" i="2"/>
  <c r="O63" i="2"/>
  <c r="O47" i="2"/>
  <c r="O40" i="2"/>
  <c r="O6" i="2"/>
  <c r="O12" i="2" s="1"/>
  <c r="K80" i="2" l="1"/>
  <c r="N49" i="2"/>
  <c r="O14" i="2"/>
  <c r="K81" i="2" s="1"/>
  <c r="O48" i="2"/>
  <c r="K85" i="2" l="1"/>
  <c r="K84" i="2"/>
  <c r="K25" i="4"/>
  <c r="K26" i="4" s="1"/>
  <c r="O16" i="2"/>
  <c r="O18" i="2" s="1"/>
  <c r="O64" i="2"/>
  <c r="O58" i="2" s="1"/>
  <c r="O60" i="2" l="1"/>
  <c r="K101" i="2"/>
  <c r="K104" i="2" s="1"/>
  <c r="O26" i="2"/>
  <c r="O20" i="2"/>
  <c r="O68" i="2"/>
  <c r="O35" i="2" l="1"/>
  <c r="K105" i="2"/>
  <c r="O62" i="2"/>
  <c r="O70" i="2" s="1"/>
  <c r="O69" i="2"/>
  <c r="O28" i="2"/>
  <c r="O49" i="2" l="1"/>
  <c r="P106" i="2"/>
  <c r="K107" i="2" s="1"/>
  <c r="K108" i="2" s="1"/>
  <c r="P11" i="4"/>
  <c r="M63" i="3"/>
  <c r="M62" i="3"/>
  <c r="M52" i="3"/>
  <c r="M33" i="3"/>
  <c r="M28" i="3"/>
  <c r="M17" i="3"/>
  <c r="M11" i="3"/>
  <c r="P90" i="2"/>
  <c r="P92" i="2" s="1"/>
  <c r="P76" i="2"/>
  <c r="P63" i="2"/>
  <c r="P47" i="2"/>
  <c r="P40" i="2"/>
  <c r="P6" i="2"/>
  <c r="P12" i="2" s="1"/>
  <c r="L80" i="2" s="1"/>
  <c r="L24" i="4" l="1"/>
  <c r="L36" i="4"/>
  <c r="L38" i="4" s="1"/>
  <c r="M100" i="2"/>
  <c r="P16" i="4"/>
  <c r="L30" i="4" s="1"/>
  <c r="L32" i="4" s="1"/>
  <c r="P14" i="2"/>
  <c r="L81" i="2" s="1"/>
  <c r="M34" i="3"/>
  <c r="M19" i="3"/>
  <c r="M59" i="3" s="1"/>
  <c r="M65" i="3" s="1"/>
  <c r="P48" i="2"/>
  <c r="L84" i="2" l="1"/>
  <c r="L25" i="4"/>
  <c r="L26" i="4" s="1"/>
  <c r="P64" i="2"/>
  <c r="P58" i="2" s="1"/>
  <c r="L85" i="2"/>
  <c r="P20" i="4"/>
  <c r="P16" i="2"/>
  <c r="P18" i="2" s="1"/>
  <c r="M53" i="3"/>
  <c r="M54" i="3" s="1"/>
  <c r="N63" i="3"/>
  <c r="N62" i="3"/>
  <c r="Q106" i="2"/>
  <c r="L107" i="2" s="1"/>
  <c r="Q90" i="2"/>
  <c r="Q92" i="2" s="1"/>
  <c r="Q47" i="2"/>
  <c r="Q40" i="2"/>
  <c r="P60" i="2" l="1"/>
  <c r="P62" i="2" s="1"/>
  <c r="P70" i="2" s="1"/>
  <c r="L101" i="2"/>
  <c r="L104" i="2" s="1"/>
  <c r="P26" i="2"/>
  <c r="P20" i="2"/>
  <c r="P68" i="2"/>
  <c r="Q48" i="2"/>
  <c r="K44" i="3" s="1"/>
  <c r="S47" i="2"/>
  <c r="T47" i="2"/>
  <c r="U47" i="2"/>
  <c r="V47" i="2"/>
  <c r="W47" i="2"/>
  <c r="X47" i="2"/>
  <c r="Y47" i="2"/>
  <c r="Z47" i="2"/>
  <c r="AA47" i="2"/>
  <c r="R47" i="2"/>
  <c r="S40" i="2"/>
  <c r="T40" i="2"/>
  <c r="U40" i="2"/>
  <c r="V40" i="2"/>
  <c r="W40" i="2"/>
  <c r="X40" i="2"/>
  <c r="Y40" i="2"/>
  <c r="Z40" i="2"/>
  <c r="AA40" i="2"/>
  <c r="R40" i="2"/>
  <c r="P69" i="2" l="1"/>
  <c r="P35" i="2"/>
  <c r="L105" i="2"/>
  <c r="L108" i="2" s="1"/>
  <c r="Y48" i="2"/>
  <c r="U48" i="2"/>
  <c r="R48" i="2"/>
  <c r="O44" i="3" s="1"/>
  <c r="X48" i="2"/>
  <c r="T48" i="2"/>
  <c r="W48" i="2"/>
  <c r="S44" i="3" s="1"/>
  <c r="AA48" i="2"/>
  <c r="S48" i="2"/>
  <c r="Z48" i="2"/>
  <c r="V48" i="2"/>
  <c r="Q44" i="3" s="1"/>
  <c r="L44" i="3"/>
  <c r="M44" i="3"/>
  <c r="N44" i="3"/>
  <c r="P28" i="2"/>
  <c r="N100" i="2"/>
  <c r="AA108" i="2"/>
  <c r="Z108" i="2"/>
  <c r="Y108" i="2"/>
  <c r="AA100" i="2"/>
  <c r="Z100" i="2"/>
  <c r="Y100" i="2"/>
  <c r="X100" i="2"/>
  <c r="W100" i="2"/>
  <c r="R44" i="3" l="1"/>
  <c r="P44" i="3"/>
  <c r="O100" i="2"/>
  <c r="N107" i="2"/>
  <c r="U44" i="3"/>
  <c r="V44" i="3"/>
  <c r="T44" i="3"/>
  <c r="P49" i="2"/>
  <c r="O107" i="2"/>
  <c r="T100" i="2"/>
  <c r="U100" i="2"/>
  <c r="P100" i="2"/>
  <c r="Q100" i="2"/>
  <c r="P107" i="2"/>
  <c r="R100" i="2"/>
  <c r="V100" i="2"/>
  <c r="M108" i="2" l="1"/>
  <c r="S107" i="2"/>
  <c r="R107" i="2"/>
  <c r="T107" i="2"/>
  <c r="U107" i="2"/>
  <c r="V107" i="2"/>
  <c r="Q107" i="2"/>
  <c r="AA25" i="4" l="1"/>
  <c r="Y25" i="4"/>
  <c r="Q11" i="4"/>
  <c r="N52" i="3"/>
  <c r="N33" i="3"/>
  <c r="N28" i="3"/>
  <c r="N17" i="3"/>
  <c r="N11" i="3"/>
  <c r="X90" i="2"/>
  <c r="V90" i="2"/>
  <c r="U90" i="2"/>
  <c r="T90" i="2"/>
  <c r="S90" i="2"/>
  <c r="R90" i="2"/>
  <c r="Q76" i="2"/>
  <c r="Q63" i="2"/>
  <c r="Q6" i="2"/>
  <c r="Q12" i="2" s="1"/>
  <c r="Q43" i="4" l="1"/>
  <c r="Q49" i="4" s="1"/>
  <c r="Q53" i="4" s="1"/>
  <c r="P43" i="4"/>
  <c r="P49" i="4" s="1"/>
  <c r="P53" i="4" s="1"/>
  <c r="N43" i="4"/>
  <c r="N49" i="4" s="1"/>
  <c r="N53" i="4" s="1"/>
  <c r="O43" i="4"/>
  <c r="O49" i="4" s="1"/>
  <c r="O53" i="4" s="1"/>
  <c r="N24" i="4"/>
  <c r="N36" i="4"/>
  <c r="N38" i="4" s="1"/>
  <c r="N80" i="2"/>
  <c r="Q16" i="4"/>
  <c r="N34" i="3"/>
  <c r="N19" i="3"/>
  <c r="N59" i="3" s="1"/>
  <c r="N65" i="3" s="1"/>
  <c r="Q14" i="2"/>
  <c r="N30" i="4" l="1"/>
  <c r="N32" i="4" s="1"/>
  <c r="N53" i="3"/>
  <c r="N54" i="3" s="1"/>
  <c r="N81" i="2"/>
  <c r="N85" i="2" s="1"/>
  <c r="N25" i="4"/>
  <c r="N26" i="4" s="1"/>
  <c r="N84" i="2"/>
  <c r="Q20" i="4"/>
  <c r="Q64" i="2"/>
  <c r="Q58" i="2" s="1"/>
  <c r="Q16" i="2"/>
  <c r="Q18" i="2" s="1"/>
  <c r="Q60" i="2" l="1"/>
  <c r="M58" i="2"/>
  <c r="N101" i="2"/>
  <c r="N104" i="2" s="1"/>
  <c r="Q26" i="2"/>
  <c r="Q20" i="2"/>
  <c r="Q35" i="2" l="1"/>
  <c r="N105" i="2"/>
  <c r="N108" i="2" s="1"/>
  <c r="Q62" i="2"/>
  <c r="Q70" i="2" s="1"/>
  <c r="Q68" i="2"/>
  <c r="Q28" i="2"/>
  <c r="Q69" i="2"/>
  <c r="AA38" i="4"/>
  <c r="Z38" i="4"/>
  <c r="Y38" i="4"/>
  <c r="AA32" i="4"/>
  <c r="Z32" i="4"/>
  <c r="Y32" i="4"/>
  <c r="AA26" i="4"/>
  <c r="Z26" i="4"/>
  <c r="Y26" i="4"/>
  <c r="W19" i="4"/>
  <c r="W52" i="4" s="1"/>
  <c r="W18" i="4"/>
  <c r="W51" i="4" s="1"/>
  <c r="W17" i="4"/>
  <c r="W50" i="4" s="1"/>
  <c r="W15" i="4"/>
  <c r="W48" i="4" s="1"/>
  <c r="W14" i="4"/>
  <c r="W47" i="4" s="1"/>
  <c r="W12" i="4"/>
  <c r="W46" i="4" s="1"/>
  <c r="AA11" i="4"/>
  <c r="Z11" i="4"/>
  <c r="Y11" i="4"/>
  <c r="X11" i="4"/>
  <c r="V11" i="4"/>
  <c r="V43" i="4" s="1"/>
  <c r="V49" i="4" s="1"/>
  <c r="V53" i="4" s="1"/>
  <c r="U11" i="4"/>
  <c r="T11" i="4"/>
  <c r="S11" i="4"/>
  <c r="R11" i="4"/>
  <c r="R43" i="4" s="1"/>
  <c r="R49" i="4" s="1"/>
  <c r="R53" i="4" s="1"/>
  <c r="W10" i="4"/>
  <c r="W9" i="4"/>
  <c r="W8" i="4"/>
  <c r="W6" i="4"/>
  <c r="W5" i="4"/>
  <c r="W4" i="4"/>
  <c r="V63" i="3"/>
  <c r="U63" i="3"/>
  <c r="T63" i="3"/>
  <c r="S63" i="3"/>
  <c r="R63" i="3"/>
  <c r="Q63" i="3"/>
  <c r="P63" i="3"/>
  <c r="O63" i="3"/>
  <c r="V62" i="3"/>
  <c r="U62" i="3"/>
  <c r="T62" i="3"/>
  <c r="R62" i="3"/>
  <c r="Q62" i="3"/>
  <c r="P62" i="3"/>
  <c r="O62" i="3"/>
  <c r="V52" i="3"/>
  <c r="U52" i="3"/>
  <c r="T52" i="3"/>
  <c r="S52" i="3"/>
  <c r="R52" i="3"/>
  <c r="Q52" i="3"/>
  <c r="P52" i="3"/>
  <c r="O52" i="3"/>
  <c r="P39" i="3"/>
  <c r="O39" i="3"/>
  <c r="V33" i="3"/>
  <c r="U33" i="3"/>
  <c r="T33" i="3"/>
  <c r="S33" i="3"/>
  <c r="R33" i="3"/>
  <c r="Q33" i="3"/>
  <c r="P33" i="3"/>
  <c r="O33" i="3"/>
  <c r="V28" i="3"/>
  <c r="U28" i="3"/>
  <c r="T28" i="3"/>
  <c r="S28" i="3"/>
  <c r="R28" i="3"/>
  <c r="Q28" i="3"/>
  <c r="P28" i="3"/>
  <c r="O28" i="3"/>
  <c r="V17" i="3"/>
  <c r="U17" i="3"/>
  <c r="T17" i="3"/>
  <c r="S17" i="3"/>
  <c r="R17" i="3"/>
  <c r="Q17" i="3"/>
  <c r="P17" i="3"/>
  <c r="O17" i="3"/>
  <c r="V11" i="3"/>
  <c r="U11" i="3"/>
  <c r="T11" i="3"/>
  <c r="S11" i="3"/>
  <c r="R11" i="3"/>
  <c r="Q11" i="3"/>
  <c r="P11" i="3"/>
  <c r="O11" i="3"/>
  <c r="AA92" i="2"/>
  <c r="Z92" i="2"/>
  <c r="Y92" i="2"/>
  <c r="X92" i="2"/>
  <c r="V92" i="2"/>
  <c r="U92" i="2"/>
  <c r="T92" i="2"/>
  <c r="S92" i="2"/>
  <c r="R92" i="2"/>
  <c r="AA85" i="2"/>
  <c r="Z85" i="2"/>
  <c r="Y85" i="2"/>
  <c r="AA84" i="2"/>
  <c r="Z84" i="2"/>
  <c r="Y84" i="2"/>
  <c r="AA76" i="2"/>
  <c r="Z76" i="2"/>
  <c r="Y76" i="2"/>
  <c r="X76" i="2"/>
  <c r="V76" i="2"/>
  <c r="U76" i="2"/>
  <c r="T76" i="2"/>
  <c r="S76" i="2"/>
  <c r="AA63" i="2"/>
  <c r="Z63" i="2"/>
  <c r="Y63" i="2"/>
  <c r="X63" i="2"/>
  <c r="V63" i="2"/>
  <c r="U63" i="2"/>
  <c r="T63" i="2"/>
  <c r="S63" i="2"/>
  <c r="R63" i="2"/>
  <c r="W61" i="2"/>
  <c r="R61" i="2"/>
  <c r="W59" i="2"/>
  <c r="R59" i="2"/>
  <c r="W22" i="2"/>
  <c r="W21" i="2"/>
  <c r="W17" i="2"/>
  <c r="W13" i="2"/>
  <c r="W11" i="2"/>
  <c r="W10" i="2"/>
  <c r="W9" i="2"/>
  <c r="W8" i="2"/>
  <c r="W7" i="2"/>
  <c r="AA6" i="2"/>
  <c r="AA12" i="2" s="1"/>
  <c r="AA14" i="2" s="1"/>
  <c r="Z6" i="2"/>
  <c r="Z12" i="2" s="1"/>
  <c r="Z14" i="2" s="1"/>
  <c r="Y6" i="2"/>
  <c r="Y12" i="2" s="1"/>
  <c r="Y14" i="2" s="1"/>
  <c r="X6" i="2"/>
  <c r="X12" i="2" s="1"/>
  <c r="V6" i="2"/>
  <c r="V12" i="2" s="1"/>
  <c r="U6" i="2"/>
  <c r="U12" i="2" s="1"/>
  <c r="T6" i="2"/>
  <c r="T12" i="2" s="1"/>
  <c r="S6" i="2"/>
  <c r="S12" i="2" s="1"/>
  <c r="O80" i="2" s="1"/>
  <c r="R6" i="2"/>
  <c r="R12" i="2" s="1"/>
  <c r="W5" i="2"/>
  <c r="T43" i="4" l="1"/>
  <c r="T49" i="4" s="1"/>
  <c r="T53" i="4" s="1"/>
  <c r="Y16" i="4"/>
  <c r="Y20" i="4" s="1"/>
  <c r="Y43" i="4"/>
  <c r="Y49" i="4" s="1"/>
  <c r="Y53" i="4" s="1"/>
  <c r="Y59" i="4" s="1"/>
  <c r="Z16" i="4"/>
  <c r="Z20" i="4" s="1"/>
  <c r="Z43" i="4"/>
  <c r="Z49" i="4" s="1"/>
  <c r="Z53" i="4" s="1"/>
  <c r="Z59" i="4" s="1"/>
  <c r="AA16" i="4"/>
  <c r="AA20" i="4" s="1"/>
  <c r="AA43" i="4"/>
  <c r="AA49" i="4" s="1"/>
  <c r="AA53" i="4" s="1"/>
  <c r="AA59" i="4" s="1"/>
  <c r="U16" i="4"/>
  <c r="U20" i="4" s="1"/>
  <c r="U43" i="4"/>
  <c r="U49" i="4" s="1"/>
  <c r="U53" i="4" s="1"/>
  <c r="S43" i="4"/>
  <c r="S49" i="4" s="1"/>
  <c r="S53" i="4" s="1"/>
  <c r="X43" i="4"/>
  <c r="X49" i="4" s="1"/>
  <c r="X53" i="4" s="1"/>
  <c r="X59" i="4" s="1"/>
  <c r="R16" i="4"/>
  <c r="R20" i="4" s="1"/>
  <c r="O24" i="4"/>
  <c r="O36" i="4"/>
  <c r="O38" i="4" s="1"/>
  <c r="S16" i="4"/>
  <c r="M68" i="2"/>
  <c r="M60" i="2"/>
  <c r="M62" i="2" s="1"/>
  <c r="M70" i="2" s="1"/>
  <c r="P19" i="3"/>
  <c r="P59" i="3" s="1"/>
  <c r="P65" i="3" s="1"/>
  <c r="T19" i="3"/>
  <c r="T53" i="3" s="1"/>
  <c r="T54" i="3" s="1"/>
  <c r="R34" i="3"/>
  <c r="V34" i="3"/>
  <c r="O19" i="3"/>
  <c r="O53" i="3" s="1"/>
  <c r="O54" i="3" s="1"/>
  <c r="S19" i="3"/>
  <c r="S53" i="3" s="1"/>
  <c r="S54" i="3" s="1"/>
  <c r="L43" i="3"/>
  <c r="K43" i="3"/>
  <c r="X16" i="4"/>
  <c r="X36" i="4"/>
  <c r="X38" i="4" s="1"/>
  <c r="X24" i="4"/>
  <c r="W11" i="4"/>
  <c r="W43" i="4" s="1"/>
  <c r="W49" i="4" s="1"/>
  <c r="W53" i="4" s="1"/>
  <c r="W59" i="4" s="1"/>
  <c r="V36" i="4"/>
  <c r="V38" i="4" s="1"/>
  <c r="U36" i="4"/>
  <c r="U38" i="4" s="1"/>
  <c r="V24" i="4"/>
  <c r="U24" i="4"/>
  <c r="V16" i="4"/>
  <c r="T16" i="4"/>
  <c r="P24" i="4"/>
  <c r="P36" i="4"/>
  <c r="P38" i="4" s="1"/>
  <c r="Q36" i="4"/>
  <c r="Q38" i="4" s="1"/>
  <c r="T36" i="4"/>
  <c r="T38" i="4" s="1"/>
  <c r="S36" i="4"/>
  <c r="S38" i="4" s="1"/>
  <c r="S24" i="4"/>
  <c r="T24" i="4"/>
  <c r="Q24" i="4"/>
  <c r="R24" i="4"/>
  <c r="R36" i="4"/>
  <c r="R38" i="4" s="1"/>
  <c r="X14" i="2"/>
  <c r="X81" i="2" s="1"/>
  <c r="X85" i="2" s="1"/>
  <c r="X80" i="2"/>
  <c r="T14" i="2"/>
  <c r="T16" i="2" s="1"/>
  <c r="T18" i="2" s="1"/>
  <c r="T80" i="2"/>
  <c r="V14" i="2"/>
  <c r="V81" i="2" s="1"/>
  <c r="V85" i="2" s="1"/>
  <c r="V80" i="2"/>
  <c r="W90" i="2"/>
  <c r="W92" i="2" s="1"/>
  <c r="R14" i="2"/>
  <c r="R81" i="2" s="1"/>
  <c r="R85" i="2" s="1"/>
  <c r="R80" i="2"/>
  <c r="W6" i="2"/>
  <c r="W12" i="2" s="1"/>
  <c r="U14" i="2"/>
  <c r="U16" i="2" s="1"/>
  <c r="U18" i="2" s="1"/>
  <c r="U80" i="2"/>
  <c r="M43" i="3"/>
  <c r="S14" i="2"/>
  <c r="O81" i="2" s="1"/>
  <c r="S80" i="2"/>
  <c r="Q80" i="2"/>
  <c r="P80" i="2"/>
  <c r="N43" i="3"/>
  <c r="Q49" i="2"/>
  <c r="O34" i="3"/>
  <c r="S34" i="3"/>
  <c r="R19" i="3"/>
  <c r="R53" i="3" s="1"/>
  <c r="R54" i="3" s="1"/>
  <c r="V19" i="3"/>
  <c r="V53" i="3" s="1"/>
  <c r="V54" i="3" s="1"/>
  <c r="P34" i="3"/>
  <c r="T34" i="3"/>
  <c r="Q19" i="3"/>
  <c r="Q59" i="3" s="1"/>
  <c r="U19" i="3"/>
  <c r="U59" i="3" s="1"/>
  <c r="U65" i="3" s="1"/>
  <c r="Q34" i="3"/>
  <c r="U34" i="3"/>
  <c r="AA16" i="2"/>
  <c r="AA18" i="2" s="1"/>
  <c r="AA64" i="2"/>
  <c r="Y64" i="2"/>
  <c r="Y16" i="2"/>
  <c r="Y18" i="2" s="1"/>
  <c r="Z64" i="2"/>
  <c r="Z16" i="2"/>
  <c r="Z18" i="2" s="1"/>
  <c r="W63" i="2"/>
  <c r="Z58" i="2" l="1"/>
  <c r="Z68" i="2" s="1"/>
  <c r="Y58" i="2"/>
  <c r="Y60" i="2" s="1"/>
  <c r="AA58" i="2"/>
  <c r="AA60" i="2" s="1"/>
  <c r="R30" i="4"/>
  <c r="R32" i="4" s="1"/>
  <c r="Z61" i="4"/>
  <c r="Z60" i="4"/>
  <c r="X61" i="4"/>
  <c r="X60" i="4"/>
  <c r="AA61" i="4"/>
  <c r="AA60" i="4"/>
  <c r="Y61" i="4"/>
  <c r="Y60" i="4"/>
  <c r="W61" i="4"/>
  <c r="W60" i="4"/>
  <c r="Q65" i="3"/>
  <c r="Z26" i="2"/>
  <c r="Z20" i="2"/>
  <c r="Z35" i="2" s="1"/>
  <c r="U26" i="2"/>
  <c r="U20" i="2"/>
  <c r="AA26" i="2"/>
  <c r="AA20" i="2"/>
  <c r="AA35" i="2" s="1"/>
  <c r="T26" i="2"/>
  <c r="T20" i="2"/>
  <c r="Y26" i="2"/>
  <c r="Y20" i="2"/>
  <c r="Y35" i="2" s="1"/>
  <c r="S20" i="4"/>
  <c r="O30" i="4"/>
  <c r="O32" i="4" s="1"/>
  <c r="T59" i="3"/>
  <c r="T65" i="3" s="1"/>
  <c r="P53" i="3"/>
  <c r="P54" i="3" s="1"/>
  <c r="X64" i="2"/>
  <c r="X16" i="2"/>
  <c r="X18" i="2" s="1"/>
  <c r="M69" i="2"/>
  <c r="S59" i="3"/>
  <c r="S65" i="3" s="1"/>
  <c r="O59" i="3"/>
  <c r="O65" i="3" s="1"/>
  <c r="V59" i="3"/>
  <c r="V65" i="3" s="1"/>
  <c r="U53" i="3"/>
  <c r="U54" i="3" s="1"/>
  <c r="U81" i="2"/>
  <c r="U85" i="2" s="1"/>
  <c r="V64" i="2"/>
  <c r="V58" i="2" s="1"/>
  <c r="T64" i="2"/>
  <c r="T58" i="2" s="1"/>
  <c r="V16" i="2"/>
  <c r="V18" i="2" s="1"/>
  <c r="S64" i="2"/>
  <c r="W16" i="4"/>
  <c r="W36" i="4"/>
  <c r="W38" i="4" s="1"/>
  <c r="W24" i="4"/>
  <c r="X20" i="4"/>
  <c r="X30" i="4"/>
  <c r="X32" i="4" s="1"/>
  <c r="V30" i="4"/>
  <c r="V32" i="4" s="1"/>
  <c r="U30" i="4"/>
  <c r="U32" i="4" s="1"/>
  <c r="V20" i="4"/>
  <c r="T20" i="4"/>
  <c r="P30" i="4"/>
  <c r="P32" i="4" s="1"/>
  <c r="Q30" i="4"/>
  <c r="Q32" i="4" s="1"/>
  <c r="T30" i="4"/>
  <c r="T32" i="4" s="1"/>
  <c r="S30" i="4"/>
  <c r="S32" i="4" s="1"/>
  <c r="R16" i="2"/>
  <c r="R18" i="2" s="1"/>
  <c r="R64" i="2"/>
  <c r="O25" i="4"/>
  <c r="O26" i="4" s="1"/>
  <c r="O84" i="2"/>
  <c r="S81" i="2"/>
  <c r="S85" i="2" s="1"/>
  <c r="P81" i="2"/>
  <c r="P85" i="2" s="1"/>
  <c r="O85" i="2"/>
  <c r="Q81" i="2"/>
  <c r="Q85" i="2" s="1"/>
  <c r="T25" i="4"/>
  <c r="T26" i="4" s="1"/>
  <c r="T84" i="2"/>
  <c r="U64" i="2"/>
  <c r="U58" i="2" s="1"/>
  <c r="S16" i="2"/>
  <c r="S18" i="2" s="1"/>
  <c r="P84" i="2"/>
  <c r="P25" i="4"/>
  <c r="P26" i="4" s="1"/>
  <c r="T81" i="2"/>
  <c r="T85" i="2" s="1"/>
  <c r="Q84" i="2"/>
  <c r="Q25" i="4"/>
  <c r="Q26" i="4" s="1"/>
  <c r="R25" i="4"/>
  <c r="R26" i="4" s="1"/>
  <c r="R84" i="2"/>
  <c r="V25" i="4"/>
  <c r="V26" i="4" s="1"/>
  <c r="V84" i="2"/>
  <c r="X25" i="4"/>
  <c r="X26" i="4" s="1"/>
  <c r="X84" i="2"/>
  <c r="S25" i="4"/>
  <c r="S26" i="4" s="1"/>
  <c r="S84" i="2"/>
  <c r="U25" i="4"/>
  <c r="U26" i="4" s="1"/>
  <c r="U84" i="2"/>
  <c r="W14" i="2"/>
  <c r="W64" i="2" s="1"/>
  <c r="W80" i="2"/>
  <c r="Q53" i="3"/>
  <c r="Q54" i="3" s="1"/>
  <c r="R59" i="3"/>
  <c r="R65" i="3" s="1"/>
  <c r="Y68" i="2"/>
  <c r="AA68" i="2" l="1"/>
  <c r="W58" i="2"/>
  <c r="W60" i="2" s="1"/>
  <c r="X58" i="2"/>
  <c r="X68" i="2" s="1"/>
  <c r="Z60" i="2"/>
  <c r="Z62" i="2" s="1"/>
  <c r="Z70" i="2" s="1"/>
  <c r="S58" i="2"/>
  <c r="S60" i="2" s="1"/>
  <c r="R58" i="2"/>
  <c r="R60" i="2" s="1"/>
  <c r="U101" i="2"/>
  <c r="U104" i="2" s="1"/>
  <c r="U43" i="3"/>
  <c r="V101" i="2"/>
  <c r="V104" i="2" s="1"/>
  <c r="T35" i="2"/>
  <c r="U35" i="2"/>
  <c r="R59" i="4"/>
  <c r="U59" i="4"/>
  <c r="S59" i="4"/>
  <c r="T59" i="4"/>
  <c r="V59" i="4"/>
  <c r="S101" i="2"/>
  <c r="Q101" i="2"/>
  <c r="Q104" i="2" s="1"/>
  <c r="P101" i="2"/>
  <c r="P104" i="2" s="1"/>
  <c r="O101" i="2"/>
  <c r="O104" i="2" s="1"/>
  <c r="T101" i="2"/>
  <c r="T104" i="2" s="1"/>
  <c r="R26" i="2"/>
  <c r="R101" i="2"/>
  <c r="R104" i="2" s="1"/>
  <c r="R20" i="2"/>
  <c r="S26" i="2"/>
  <c r="S20" i="2"/>
  <c r="X26" i="2"/>
  <c r="X101" i="2"/>
  <c r="X104" i="2" s="1"/>
  <c r="X20" i="2"/>
  <c r="V26" i="2"/>
  <c r="V20" i="2"/>
  <c r="S68" i="2"/>
  <c r="V60" i="2"/>
  <c r="V69" i="2" s="1"/>
  <c r="U60" i="2"/>
  <c r="U62" i="2" s="1"/>
  <c r="U70" i="2" s="1"/>
  <c r="T60" i="2"/>
  <c r="T69" i="2" s="1"/>
  <c r="W30" i="4"/>
  <c r="W32" i="4" s="1"/>
  <c r="W20" i="4"/>
  <c r="T28" i="2"/>
  <c r="V28" i="2"/>
  <c r="Z28" i="2"/>
  <c r="X28" i="2"/>
  <c r="Y28" i="2"/>
  <c r="R28" i="2"/>
  <c r="R75" i="2" s="1"/>
  <c r="R76" i="2" s="1"/>
  <c r="AA28" i="2"/>
  <c r="U28" i="2"/>
  <c r="W25" i="4"/>
  <c r="W26" i="4" s="1"/>
  <c r="W84" i="2"/>
  <c r="W16" i="2"/>
  <c r="W18" i="2" s="1"/>
  <c r="W101" i="2" s="1"/>
  <c r="W104" i="2" s="1"/>
  <c r="W81" i="2"/>
  <c r="W85" i="2" s="1"/>
  <c r="AA69" i="2"/>
  <c r="AA62" i="2"/>
  <c r="AA70" i="2" s="1"/>
  <c r="Y62" i="2"/>
  <c r="Y70" i="2" s="1"/>
  <c r="Y69" i="2"/>
  <c r="W68" i="2" l="1"/>
  <c r="Z69" i="2"/>
  <c r="S69" i="2"/>
  <c r="S62" i="2"/>
  <c r="S70" i="2" s="1"/>
  <c r="X60" i="2"/>
  <c r="R60" i="4"/>
  <c r="R61" i="4"/>
  <c r="S60" i="4"/>
  <c r="S61" i="4"/>
  <c r="V62" i="2"/>
  <c r="V70" i="2" s="1"/>
  <c r="U61" i="4"/>
  <c r="U60" i="4"/>
  <c r="V105" i="2"/>
  <c r="V108" i="2" s="1"/>
  <c r="V35" i="2"/>
  <c r="Q43" i="3" s="1"/>
  <c r="Q47" i="3" s="1"/>
  <c r="T61" i="4"/>
  <c r="T60" i="4"/>
  <c r="S105" i="2"/>
  <c r="S108" i="2" s="1"/>
  <c r="S35" i="2"/>
  <c r="S49" i="2" s="1"/>
  <c r="Q105" i="2"/>
  <c r="Q108" i="2" s="1"/>
  <c r="P105" i="2"/>
  <c r="P108" i="2" s="1"/>
  <c r="O105" i="2"/>
  <c r="O108" i="2" s="1"/>
  <c r="T105" i="2"/>
  <c r="T108" i="2" s="1"/>
  <c r="X105" i="2"/>
  <c r="X108" i="2" s="1"/>
  <c r="X35" i="2"/>
  <c r="X49" i="2" s="1"/>
  <c r="R105" i="2"/>
  <c r="R108" i="2" s="1"/>
  <c r="R35" i="2"/>
  <c r="O43" i="3" s="1"/>
  <c r="O47" i="3" s="1"/>
  <c r="K39" i="3" s="1"/>
  <c r="K47" i="3" s="1"/>
  <c r="J39" i="3" s="1"/>
  <c r="V61" i="4"/>
  <c r="V60" i="4"/>
  <c r="U105" i="2"/>
  <c r="U108" i="2" s="1"/>
  <c r="S104" i="2"/>
  <c r="W26" i="2"/>
  <c r="W20" i="2"/>
  <c r="T62" i="2"/>
  <c r="T70" i="2" s="1"/>
  <c r="U68" i="2"/>
  <c r="T68" i="2"/>
  <c r="V68" i="2"/>
  <c r="S28" i="2"/>
  <c r="U69" i="2"/>
  <c r="R68" i="2"/>
  <c r="U49" i="2"/>
  <c r="V43" i="3"/>
  <c r="V47" i="3" s="1"/>
  <c r="AA49" i="2"/>
  <c r="T43" i="3"/>
  <c r="T47" i="3" s="1"/>
  <c r="Y49" i="2"/>
  <c r="U47" i="3"/>
  <c r="Z49" i="2"/>
  <c r="T49" i="2"/>
  <c r="W62" i="2"/>
  <c r="W70" i="2" s="1"/>
  <c r="W69" i="2"/>
  <c r="X62" i="2" l="1"/>
  <c r="X70" i="2" s="1"/>
  <c r="X69" i="2"/>
  <c r="G39" i="3"/>
  <c r="G47" i="3" s="1"/>
  <c r="I39" i="3"/>
  <c r="I47" i="3" s="1"/>
  <c r="H39" i="3"/>
  <c r="H47" i="3" s="1"/>
  <c r="P43" i="3"/>
  <c r="P47" i="3" s="1"/>
  <c r="V49" i="2"/>
  <c r="R43" i="3"/>
  <c r="P59" i="4"/>
  <c r="O59" i="4"/>
  <c r="N59" i="4"/>
  <c r="Q59" i="4"/>
  <c r="M59" i="4"/>
  <c r="W105" i="2"/>
  <c r="W108" i="2" s="1"/>
  <c r="W35" i="2"/>
  <c r="R49" i="2"/>
  <c r="J47" i="3"/>
  <c r="R62" i="2"/>
  <c r="R70" i="2" s="1"/>
  <c r="R69" i="2"/>
  <c r="L39" i="3"/>
  <c r="L47" i="3" s="1"/>
  <c r="M39" i="3"/>
  <c r="M47" i="3" s="1"/>
  <c r="N39" i="3"/>
  <c r="N47" i="3" s="1"/>
  <c r="W28" i="2"/>
  <c r="W75" i="2" s="1"/>
  <c r="W76" i="2" s="1"/>
  <c r="D39" i="3" l="1"/>
  <c r="D47" i="3" s="1"/>
  <c r="C39" i="3"/>
  <c r="C47" i="3" s="1"/>
  <c r="F39" i="3"/>
  <c r="F47" i="3" s="1"/>
  <c r="E39" i="3"/>
  <c r="E47" i="3" s="1"/>
  <c r="H42" i="4"/>
  <c r="L42" i="4"/>
  <c r="L59" i="4" s="1"/>
  <c r="I42" i="4"/>
  <c r="J42" i="4"/>
  <c r="J59" i="4" s="1"/>
  <c r="K42" i="4"/>
  <c r="K59" i="4" s="1"/>
  <c r="O61" i="4"/>
  <c r="O60" i="4"/>
  <c r="M60" i="4"/>
  <c r="M61" i="4"/>
  <c r="P61" i="4"/>
  <c r="P60" i="4"/>
  <c r="Q61" i="4"/>
  <c r="Q60" i="4"/>
  <c r="N61" i="4"/>
  <c r="N60" i="4"/>
  <c r="W49" i="2"/>
  <c r="S43" i="3"/>
  <c r="S47" i="3" s="1"/>
  <c r="R39" i="3" s="1"/>
  <c r="H59" i="4" l="1"/>
  <c r="C42" i="4" s="1"/>
  <c r="C59" i="4" s="1"/>
  <c r="C60" i="4" s="1"/>
  <c r="I59" i="4"/>
  <c r="J60" i="4"/>
  <c r="R47" i="3"/>
  <c r="L68" i="2"/>
  <c r="H58" i="2"/>
  <c r="K60" i="4"/>
  <c r="L60" i="4"/>
  <c r="L60" i="2"/>
  <c r="E42" i="4" l="1"/>
  <c r="E59" i="4" s="1"/>
  <c r="E60" i="4" s="1"/>
  <c r="D42" i="4"/>
  <c r="D59" i="4" s="1"/>
  <c r="D60" i="4" s="1"/>
  <c r="G42" i="4"/>
  <c r="G59" i="4" s="1"/>
  <c r="G60" i="4" s="1"/>
  <c r="F42" i="4"/>
  <c r="F59" i="4" s="1"/>
  <c r="F60" i="4" s="1"/>
  <c r="H60" i="4"/>
  <c r="I60" i="4"/>
  <c r="H60" i="2"/>
  <c r="H68" i="2"/>
  <c r="L62" i="2"/>
  <c r="L70" i="2" s="1"/>
  <c r="L69" i="2"/>
  <c r="H69" i="2" l="1"/>
  <c r="H62" i="2"/>
  <c r="H70" i="2" s="1"/>
</calcChain>
</file>

<file path=xl/sharedStrings.xml><?xml version="1.0" encoding="utf-8"?>
<sst xmlns="http://schemas.openxmlformats.org/spreadsheetml/2006/main" count="709" uniqueCount="295">
  <si>
    <t>Årliga och kvartalsvisa resultaträkningar</t>
  </si>
  <si>
    <t>RR</t>
  </si>
  <si>
    <t>SEK</t>
  </si>
  <si>
    <t>Årliga och kvartalsvisa balansräkningar</t>
  </si>
  <si>
    <t>BR</t>
  </si>
  <si>
    <t>Årliga och kvartalsvisa kassaflödesrapporter</t>
  </si>
  <si>
    <t>Nyckeltal</t>
  </si>
  <si>
    <t>Definitioner</t>
  </si>
  <si>
    <t>Medelantal anställda</t>
  </si>
  <si>
    <t>Sysselsatt kapital</t>
  </si>
  <si>
    <t>Kassakonvertering</t>
  </si>
  <si>
    <t>Skuldsättningsgrad, %</t>
  </si>
  <si>
    <t>Avvecklade verksamheter</t>
  </si>
  <si>
    <t>Direktavkastning</t>
  </si>
  <si>
    <t>Resultat per aktie</t>
  </si>
  <si>
    <t>EBIT</t>
  </si>
  <si>
    <t>EBIT exklusive jämförelsestörande poster</t>
  </si>
  <si>
    <t xml:space="preserve">EBIT-marginal exklusive jämförelsestörande poster, % </t>
  </si>
  <si>
    <t xml:space="preserve">EBITA </t>
  </si>
  <si>
    <t xml:space="preserve">EBITA marginal, % </t>
  </si>
  <si>
    <t>EBITDA</t>
  </si>
  <si>
    <t>EBITDA marginal, %</t>
  </si>
  <si>
    <t>EBITDA/Räntenetto</t>
  </si>
  <si>
    <t>Soliditet</t>
  </si>
  <si>
    <t>Kapitalandelsmetoden</t>
  </si>
  <si>
    <t>Fritt kassaflöde</t>
  </si>
  <si>
    <t>Fritt kassaflöde per aktie</t>
  </si>
  <si>
    <r>
      <t>Jämförelsestörande poster</t>
    </r>
    <r>
      <rPr>
        <sz val="8.5"/>
        <color theme="1"/>
        <rFont val="Arial"/>
        <family val="2"/>
      </rPr>
      <t xml:space="preserve"> </t>
    </r>
  </si>
  <si>
    <t>Nettoskuld</t>
  </si>
  <si>
    <t xml:space="preserve">Nettoskuld/EBITDA </t>
  </si>
  <si>
    <t>Antal anställda vid årets slut</t>
  </si>
  <si>
    <t>Operativt kassaflöde</t>
  </si>
  <si>
    <t>Operativt kassaflöde per aktie</t>
  </si>
  <si>
    <t>Organisk tillväxt</t>
  </si>
  <si>
    <t>P/E tal</t>
  </si>
  <si>
    <t>Pro forma</t>
  </si>
  <si>
    <t>Kapitalomsättningshastighet</t>
  </si>
  <si>
    <t>Avkastning på sysselsatt kapital</t>
  </si>
  <si>
    <t>Resultaträkningar</t>
  </si>
  <si>
    <t>Resultaträkningar, MSEK</t>
  </si>
  <si>
    <t>12M 2017</t>
  </si>
  <si>
    <t>Kv4 2017</t>
  </si>
  <si>
    <t>Kv3 2017</t>
  </si>
  <si>
    <t>Kv2 2017</t>
  </si>
  <si>
    <t>Kv1 2017</t>
  </si>
  <si>
    <t>12M 2016</t>
  </si>
  <si>
    <t>Kv4 2016</t>
  </si>
  <si>
    <t>Kv3 2016</t>
  </si>
  <si>
    <t>Kv2 2016</t>
  </si>
  <si>
    <t>Kv1 2016</t>
  </si>
  <si>
    <t>Nettoomsättning</t>
  </si>
  <si>
    <t>Kostnad för sålda varor</t>
  </si>
  <si>
    <t>Bruttoresultat</t>
  </si>
  <si>
    <t>Försäljningskostnader</t>
  </si>
  <si>
    <t>Administrationskostnader</t>
  </si>
  <si>
    <t>Forsknings- och utvecklingskostnader</t>
  </si>
  <si>
    <t>Övriga rörelseintäkter/-kostnader</t>
  </si>
  <si>
    <t>Andel i intressebolag</t>
  </si>
  <si>
    <t>EBIT, exklusive jämförelsestörande poster</t>
  </si>
  <si>
    <t>Jämförelsestörande poster</t>
  </si>
  <si>
    <t>Resultat före skatt</t>
  </si>
  <si>
    <t>Skatt</t>
  </si>
  <si>
    <t>Resultat efter skatt</t>
  </si>
  <si>
    <t xml:space="preserve"> - moderbolagets aktieägare</t>
  </si>
  <si>
    <t xml:space="preserve"> </t>
  </si>
  <si>
    <t>Koncernen, totalt</t>
  </si>
  <si>
    <t>Genomsnittligt antal aktier</t>
  </si>
  <si>
    <t>EBIT specification, SEK M</t>
  </si>
  <si>
    <t>EBITDA marginal exklusive jämföreslsestörande poster, %</t>
  </si>
  <si>
    <t>EBITA marginal exklusive jämföreslsestörande poster, %</t>
  </si>
  <si>
    <t>EBIT marginal exklusive jämföreslsestörande poster, %</t>
  </si>
  <si>
    <t>Marknadspris, SEK</t>
  </si>
  <si>
    <t>Resultat per aktie, R12</t>
  </si>
  <si>
    <t>Avkastning på sysselsatt kapital, %</t>
  </si>
  <si>
    <t>EBIT, exklusive  jämförelsestörande poster, R12</t>
  </si>
  <si>
    <t>Genomsnittligt sysselsatt kapital, exklusive jämförelsestörande poster, R12</t>
  </si>
  <si>
    <t>Avkastning på sysselsatt kapital, %, exklusive jämförelsestörande poster</t>
  </si>
  <si>
    <t>Genomsnittligt sysselsatt kapital och EBIT är kalkylerat R12. Detta används när avkastning på sysselsatt kapital i % kalkyleras.</t>
  </si>
  <si>
    <t>Kapitalomsättningshastighet, ggr</t>
  </si>
  <si>
    <t>Nettoomsättning, R12</t>
  </si>
  <si>
    <t>Genomsnittligt sysselsatt kapital, R12</t>
  </si>
  <si>
    <t>Genomsnittligt sysselsatt kapital och nettoomsättning är kalkylerat genom använding av R12. Detta används vid kalkylering av kapitalomsättningshastigheten.</t>
  </si>
  <si>
    <t>Balansräkningar</t>
  </si>
  <si>
    <t>Balansräkningar, MSEK</t>
  </si>
  <si>
    <t>31 dec</t>
  </si>
  <si>
    <t>30 sep</t>
  </si>
  <si>
    <t>30 jun</t>
  </si>
  <si>
    <t>31 mar</t>
  </si>
  <si>
    <t>Materiella anläggningstillgångar</t>
  </si>
  <si>
    <t>Goodwill</t>
  </si>
  <si>
    <t>Övriga immateriella anläggningstillgångar</t>
  </si>
  <si>
    <t>Andelar i intressebolag</t>
  </si>
  <si>
    <t>Finansiella anläggningstillgångar</t>
  </si>
  <si>
    <t>Uppskjutna skattefordringar</t>
  </si>
  <si>
    <t>Varulager</t>
  </si>
  <si>
    <t>Kortfristiga rörelsefordringar</t>
  </si>
  <si>
    <t>Aktuell skattefordran</t>
  </si>
  <si>
    <t>Räntebärande fordringar</t>
  </si>
  <si>
    <t>Likvida medel</t>
  </si>
  <si>
    <t>Summa omsättningstillgångar</t>
  </si>
  <si>
    <t>Summa Tillgångar</t>
  </si>
  <si>
    <t>Summa eget kapital</t>
  </si>
  <si>
    <t>Räntebärande långfristiga skulder</t>
  </si>
  <si>
    <t>Övriga långfristiga skulder</t>
  </si>
  <si>
    <t>Pensionsförpliktelser</t>
  </si>
  <si>
    <t>Övriga avsättningar</t>
  </si>
  <si>
    <t>Uppskjutna skatteskulder</t>
  </si>
  <si>
    <t>Summa långfristiga skulder</t>
  </si>
  <si>
    <t>Räntebärande kortfristiga skulder</t>
  </si>
  <si>
    <t>Aktuell skatteskuld</t>
  </si>
  <si>
    <t>Övriga kortfristiga skulder</t>
  </si>
  <si>
    <t>Summa kortfristiga skulder</t>
  </si>
  <si>
    <t>Summa eget kapital och skulder</t>
  </si>
  <si>
    <t>Specifikation till förändring av eget kapital, MSEK</t>
  </si>
  <si>
    <t>Soliditet, %</t>
  </si>
  <si>
    <t>Balansomslutningen</t>
  </si>
  <si>
    <t>Specifikation av sysselsatt kapital, MSEK</t>
  </si>
  <si>
    <t>Totala tillgångar</t>
  </si>
  <si>
    <t>Avgår:</t>
  </si>
  <si>
    <t>Skattefordringar</t>
  </si>
  <si>
    <t>Operativa skulder</t>
  </si>
  <si>
    <t>Kassaflödesrapporter</t>
  </si>
  <si>
    <t xml:space="preserve">Kassaflödesrapporter, MSEK </t>
  </si>
  <si>
    <t>Investeringar i anläggningstillgångar</t>
  </si>
  <si>
    <t>Försäljning av anläggningstillgångar</t>
  </si>
  <si>
    <t>Utdelning från intressebolag</t>
  </si>
  <si>
    <t>Kassaflödeseffekt från jämförelsestörande poster</t>
  </si>
  <si>
    <t>Finansiella poster</t>
  </si>
  <si>
    <t>Skatter</t>
  </si>
  <si>
    <t>Förvärv</t>
  </si>
  <si>
    <t>Avyttrade/avvecklade verksamheter</t>
  </si>
  <si>
    <t>Utdelning - moderbolagets aktieägare</t>
  </si>
  <si>
    <t>Summa nettokassaflöde</t>
  </si>
  <si>
    <t>Operativt kassaflöde, R12</t>
  </si>
  <si>
    <t>EBIT, exklusive jämförelsestörande poster, R12</t>
  </si>
  <si>
    <t>Fritt kassaflöde, R12</t>
  </si>
  <si>
    <t>Genomsnittligt antal utestående aktier</t>
  </si>
  <si>
    <t>Ingående balans</t>
  </si>
  <si>
    <t>Utgående balans</t>
  </si>
  <si>
    <t>EBIT_</t>
  </si>
  <si>
    <t>Fliknamn</t>
  </si>
  <si>
    <t>Valuta</t>
  </si>
  <si>
    <t>Förklaring</t>
  </si>
  <si>
    <t>Kassaflöde</t>
  </si>
  <si>
    <t xml:space="preserve"> - innehav utan bestämmande inflytande</t>
  </si>
  <si>
    <t>Summa anläggningstillgångar</t>
  </si>
  <si>
    <t xml:space="preserve">Räntebärande fordringar </t>
  </si>
  <si>
    <t>¹²³</t>
  </si>
  <si>
    <t>Tillgångar som innehas för försäljning ¹</t>
  </si>
  <si>
    <t>¹ Relaterat till Vibracoustic.</t>
  </si>
  <si>
    <t>EBITDA, inklusive jämförelsestörande poster, R12</t>
  </si>
  <si>
    <t>Kv1 2018</t>
  </si>
  <si>
    <t>Räntabilitet på eget kapital</t>
  </si>
  <si>
    <t>Resultat efter skatt, R12</t>
  </si>
  <si>
    <t>Totalt eget kapital</t>
  </si>
  <si>
    <t>Genomsnittligt eget kapital</t>
  </si>
  <si>
    <t>Räntabilitet på eget kapital, exklusive jämförelsestörande poster</t>
  </si>
  <si>
    <t>Räntabilitet på eget kapital, Totalt koncernen</t>
  </si>
  <si>
    <t>Övrigt totalresultat</t>
  </si>
  <si>
    <t>Rapporter över totalresultat, MSEK</t>
  </si>
  <si>
    <t>Poster som inte ska återföras i resultaträkningen</t>
  </si>
  <si>
    <t>Inkomstskatt hänförlig till komponenter i övrigt totalresultat</t>
  </si>
  <si>
    <t>Summa</t>
  </si>
  <si>
    <t>Poster som senare kan återföras i resultaträkningen</t>
  </si>
  <si>
    <t>Kassaflödessäkringar</t>
  </si>
  <si>
    <t>Säkring av nettoinvestering</t>
  </si>
  <si>
    <r>
      <t>Omräkningsdifferenser</t>
    </r>
    <r>
      <rPr>
        <vertAlign val="superscript"/>
        <sz val="10"/>
        <rFont val="Calibri"/>
        <family val="2"/>
        <scheme val="minor"/>
      </rPr>
      <t/>
    </r>
  </si>
  <si>
    <r>
      <t>Inkomstskatt hänförlig till komponenter i övrigt totalresultat</t>
    </r>
    <r>
      <rPr>
        <vertAlign val="superscript"/>
        <sz val="10"/>
        <rFont val="Calibri"/>
        <family val="2"/>
        <scheme val="minor"/>
      </rPr>
      <t/>
    </r>
  </si>
  <si>
    <t>Övrigt totalresultat hänförligt till avyttrade/avvecklade verksamheter</t>
  </si>
  <si>
    <t>Övrigt totalresultat efter skatt</t>
  </si>
  <si>
    <t>Summa totalresultat</t>
  </si>
  <si>
    <t>Engångspost hänförlig till IFRS9</t>
  </si>
  <si>
    <t>Kv2 2018</t>
  </si>
  <si>
    <t>Motivering</t>
  </si>
  <si>
    <t>Visar relationen mellan erhållen utdelning och börskurs</t>
  </si>
  <si>
    <t>N/A</t>
  </si>
  <si>
    <t>Kostnaden hänförlig till antalet anställda representerar en stor del av koncernens kostnader. Utvecklingen av medelantalet anställda är därför ett viktigt nyckeltal att använda vid jämförelsen av antalet anställda och kostnader</t>
  </si>
  <si>
    <t>Vid avveckling av en verksamhet särredovisas den avvecklade verksamheten i resultaträkningen för att tydligt påvisa den kvarvarande verksamhetens resultat.</t>
  </si>
  <si>
    <t>Visar utvecklingen av resultatet i förhållande till antal aktier i bolaget</t>
  </si>
  <si>
    <t>Visar rörelseresultatet från den ordinarie operativa verksamheten exklusive avskrivningar på immateriella tillgångar</t>
  </si>
  <si>
    <t>Rörelseresultatet från den ordinarie operativa verksamheten exklusive effekter av avskrivningar på materiella- och immateriella tillgångar. Värdefull eftersom nyckeltalet indikerar den underliggande kassagenererande förmågan.</t>
  </si>
  <si>
    <t>Ett mått av finansiell risk, som jämför koncernens eget kapital i förhållande till koncernens totala balansomslutning</t>
  </si>
  <si>
    <t>Ett skuld- och lönsamhetsförhållande som visar koncernens möjlighet att genom den egna resultatgenereringen betala ränta på utestående skulder</t>
  </si>
  <si>
    <t>Representerar det kassaflöde genererat av koncernen som kan användas till nya förvärv eller utdelningar till aktieägarna</t>
  </si>
  <si>
    <t>Genomsnittligt antal anställda
under året baserat på arbetad tid. Exklusive inhyrd
personal.</t>
  </si>
  <si>
    <t>Operativt kassaflöde i förhållande till EBIT.</t>
  </si>
  <si>
    <t>Resultatet för avvecklade verksamheter redovisas netto i koncernens resultaträkningar på raden "Resultat efter skatt i avvecklade verksamheter".</t>
  </si>
  <si>
    <t>Utdelning i förhållande till börskurs.</t>
  </si>
  <si>
    <t>EBIT exklusive jämförelsestörande poster i förhållande till nettoomsättningen.</t>
  </si>
  <si>
    <t>Rörelseresultat exklusive avskrivningar och nedskrivningar på immateriella anläggningstillgångar samt exklusive jämförelsestörande poster.</t>
  </si>
  <si>
    <t>EBITA i förhållande till nettoomsättning.</t>
  </si>
  <si>
    <t>EBITDA dividerat med räntenetto (ränteintäkter minus räntekostnader).</t>
  </si>
  <si>
    <t>Summa eget kapital i förhållande till balansomslutningen.</t>
  </si>
  <si>
    <t>Intressebolag och samägda bolag redovisas enligt kapitalandelsmetoden, vilket innebär att den initiala andelen förändras för att avspegla koncernens andel av bolagets resultat samt för eventuella utdelningar.</t>
  </si>
  <si>
    <t>Operativt kassaflöde reducerat med kassaflöde avseende finansiella poster, skatter och kassaflödeseffekt av omstruktureringsåtgärder.</t>
  </si>
  <si>
    <t>Fritt kassaflöde i förhållande till genomsnittligt antal utestående aktier.</t>
  </si>
  <si>
    <t>Inkluderar inhyrd och visstidsanställd personal.</t>
  </si>
  <si>
    <t>Operativt kassaflöde i förhållande till genomsnittligt antal utestående aktier.</t>
  </si>
  <si>
    <t>Börskurs i förhållande till resultat per aktie.</t>
  </si>
  <si>
    <t>Proformaberäkningar inkluderar summan av de 12 senaste månaderna från koncernens konsolidering med tillägg för förvärv och avyttringar för att spegla nuvarande kvarvarande verksamheter.</t>
  </si>
  <si>
    <t>Nettoomsättning i förhållande till genomsnittligt sysselsatt kapital.</t>
  </si>
  <si>
    <t>Representerar det kassaflöde genererat av koncernen som kan användas till nya förvärv eller utdelningar till aktieägarna. Detta belopp sätts sedan i relation till antalet aktier.</t>
  </si>
  <si>
    <t>Visar separat rapportering av jämförelsestörande poster mellan perioder. Ger en ökad förståelse för Trelleborgs underliggande operativa resultat.</t>
  </si>
  <si>
    <t>Visar hur skuldsatt koncernen är över tid.</t>
  </si>
  <si>
    <t>Visar koncernens kassagenerering från den operativa verksamheten.</t>
  </si>
  <si>
    <t>Visar ett mått på finansiell risk som ställer räntebärande skulder i förhållande till underliggande kassagenerering.</t>
  </si>
  <si>
    <t>Visar underliggande tillväxt från volymförändringar, pris och försäljningsmix.</t>
  </si>
  <si>
    <t>Visar hur effektivt det sysselsatta kapitalet används.</t>
  </si>
  <si>
    <t>Visar hur väl det operativa kapitalet används för att skapa lönsam tillväxt.</t>
  </si>
  <si>
    <t>Visar koncernens förmåga att skapa avkastning på eget kapital.</t>
  </si>
  <si>
    <t xml:space="preserve">Jämför Trelleborgs aktiekurs i förhållande till koncernens resultat per aktie. </t>
  </si>
  <si>
    <t>Visar hur stor del av kapitalet som är knutet till den operativa verksamheten</t>
  </si>
  <si>
    <t>Visar hur effektivt bolaget är på att skapa ett reellt kassaflöde ur sin verksamhet</t>
  </si>
  <si>
    <t>Visar den finansiella risken och visar hur koncernen är finansierad</t>
  </si>
  <si>
    <t>Visar rörelseresultatet från den ordinarie operativa verksamheten</t>
  </si>
  <si>
    <t>Nettoskuld i förhållande till summa eget kapital presenteras i procent.</t>
  </si>
  <si>
    <t>Andel av resultat efter skatt, hänförligt till moderbolagets aktieägar, i förhållande till genomsnittligt antal utestående aktier.</t>
  </si>
  <si>
    <t>Rörelseintäkter och rörelsekostnader inklusive jämförelsestörande poster.</t>
  </si>
  <si>
    <t>Rörelseintäkter och rörelsekostnader exklusive jämförelsestörande poster.</t>
  </si>
  <si>
    <t>EBITDA exklusive andelar av resultatet i samägda bolag/intressebolag i förhållande till nettoomsättning.</t>
  </si>
  <si>
    <t>Summan av styrelsen godkända omstruktureringskostnader samt andra engångsposter av större karaktär. Det är engångsposter som inte är direkt hänförliga till koncernens ordinarie verksamhet.</t>
  </si>
  <si>
    <t>Nettoskuld i förhållande till EBITDA beräknat på rullande 12 månader.</t>
  </si>
  <si>
    <t>Nyckeltalet visar hur antalet anställda i koncernen växer över tid.</t>
  </si>
  <si>
    <t>Visar koncernens kassagenerering från den operativa verksamheten i förhållande till genomsnittligt antal aktier.</t>
  </si>
  <si>
    <t>EBIT i förhållande till genomsnittligt sysselsatt kapital beräknat på rullande 12 och uttryckt i procent.</t>
  </si>
  <si>
    <t>Andel av resultat efter skatt beräknat på rullande 12, hänförligt till moderbolagets aktieägare i förhållande till genomsnittligt eget kapital, exklusive innehav utan bestämmande inflytande och uttryckt i procent.</t>
  </si>
  <si>
    <t>Kv3 2018</t>
  </si>
  <si>
    <t>12M 2018</t>
  </si>
  <si>
    <t>Kv4 2018</t>
  </si>
  <si>
    <t>Räntenetto, R12</t>
  </si>
  <si>
    <t>Trelleborg AB</t>
  </si>
  <si>
    <t>Kv1 2019</t>
  </si>
  <si>
    <t>EBIT, koncernen, R12</t>
  </si>
  <si>
    <t>Genomsnittligt sysselsatt kapital, koncernen, R12</t>
  </si>
  <si>
    <t>Avkastning på sysselsatt kapital, %, koncernen</t>
  </si>
  <si>
    <t>Exklusive jämförelsestörande poster:</t>
  </si>
  <si>
    <t>EBITA</t>
  </si>
  <si>
    <t>Eget kapital</t>
  </si>
  <si>
    <t>Trelleborg använder sig av följande alternativa nyckeltal kopplade till finansiell ställning; räntabilitet på eget kapital samt avkastning på sysselsatt kapital, netto-skuld, skuld sättningsgrad och soliditet. Koncernen anser att nyckeltalen är användbara för användarna av de finansiella rapporterna som ett komplement för att ge en indikation på vilka medel som verksamheten generar för att kunna genomföra strategiska investeringar, göra amorteringar och ge avkastning till aktieägarna. Trelleborg använder även resultatmåtten EBITDA, EBITA och EBIT exklusive jämförelsestörande poster, vilka är mått som koncernen betraktar som relevanta för investerare som vill förstå resultatgenereringen före jämförelsestörande poster. Koncernen definierar nyckeltalen enligt nedan.</t>
  </si>
  <si>
    <t>Resultat efter skatt i kvarvarande verksamheter</t>
  </si>
  <si>
    <t>Resultat efter skatt i avvecklade verksamheter</t>
  </si>
  <si>
    <t>Kvarvarande verksamheter</t>
  </si>
  <si>
    <t>Räntabilitet på eget kapital, inklusive jämförelsestörande poster</t>
  </si>
  <si>
    <t>Engångspost hänförlig till IFRS16</t>
  </si>
  <si>
    <t>Ej kassaflödespåverkande poster</t>
  </si>
  <si>
    <t>Amortering leasingskuld</t>
  </si>
  <si>
    <t>Räntebärande skulder med avdrag för räntebärande tillgångar och likvida medel.</t>
  </si>
  <si>
    <t>EBITDA exklusive ej kassaflödespåverkande poster, investeringar, sålda anläggningstillgångar, amortering av leasingskuld och förändringar i rörelsekapital. I nyckeltalet exkluderas kassaflöde från jämförelsestörande poster.</t>
  </si>
  <si>
    <t>Balansomslutning minus räntebärande fordringar och icke räntebärande rörelseskulder samt exklusive skattefordringar och skatteskulder.</t>
  </si>
  <si>
    <t>Rörelseresultat exklusive avskrivningar och nedskrivningar på materiella (inklusive nyttjanderättstillgångar) och immateriella anläggningstillgångar samt exklusive jämförelsestörande poster.</t>
  </si>
  <si>
    <t>Kv2 2019</t>
  </si>
  <si>
    <t xml:space="preserve">Nettoskuld, MSEK </t>
  </si>
  <si>
    <t xml:space="preserve">Nettoskuld, ingående balans </t>
  </si>
  <si>
    <t>Avyttrade verksamheter</t>
  </si>
  <si>
    <t>Nettokassaflöde</t>
  </si>
  <si>
    <t>Finansiell skuld för utdelning - moderbolagets aktieägare</t>
  </si>
  <si>
    <t>Valutakursdifferenser</t>
  </si>
  <si>
    <t>Pensionsskuld</t>
  </si>
  <si>
    <t>Fordringar relaterade till försäljningen av Vibracoustic</t>
  </si>
  <si>
    <t>Nettoskuld, utgående balans</t>
  </si>
  <si>
    <t>Nettoskuld/EBITDA ¹</t>
  </si>
  <si>
    <t>6M 2016</t>
  </si>
  <si>
    <t>9M 2016</t>
  </si>
  <si>
    <t>6M 2017</t>
  </si>
  <si>
    <t>9M 2017</t>
  </si>
  <si>
    <t>6M 2018</t>
  </si>
  <si>
    <t>9M 2018</t>
  </si>
  <si>
    <t>6M 2019</t>
  </si>
  <si>
    <t>Den omsättningstillväxt i jämförbara valutakurser som genereras av egen kraft och i befintlig struktur. Ett förvärv eller en försäljning inkluderas endast i beräkningen av organisk tillväxt då det ingår med lika antal månader i nuvarande period och motsvarande period föregående år. I annat fall inkluderas det i beräkningen för strukturell tillväxt.</t>
  </si>
  <si>
    <t>Kv3 2019</t>
  </si>
  <si>
    <t>Exklusive jämförelsestörande poster</t>
  </si>
  <si>
    <t>9M 2019</t>
  </si>
  <si>
    <t>Förändring röreslekapital</t>
  </si>
  <si>
    <t>Kv4 2019</t>
  </si>
  <si>
    <t>12M 2019</t>
  </si>
  <si>
    <t>Innehav utan bestämmande inflytande</t>
  </si>
  <si>
    <t>Kv1 2020</t>
  </si>
  <si>
    <t>Nettoskulden inkluderar från och med 2019 leasingskuld enligt IFRS 16 samt pensionsskuld.</t>
  </si>
  <si>
    <t>¹ R12 värden. EBITDA inklusive jämförelsestörande poster.</t>
  </si>
  <si>
    <r>
      <t xml:space="preserve">Leasingskuld enligt IFRS16 </t>
    </r>
    <r>
      <rPr>
        <sz val="8"/>
        <rFont val="Calibri"/>
        <family val="2"/>
      </rPr>
      <t>²</t>
    </r>
  </si>
  <si>
    <t>² Avser icke kassaflödes påverkande poster</t>
  </si>
  <si>
    <t>Finansiella intäkter och kostnader</t>
  </si>
  <si>
    <t>Avskrivningar/nedskrivningar på materiella tillgångar</t>
  </si>
  <si>
    <t>Avskrivningar/nedskrivningar på immateriella tillgångar</t>
  </si>
  <si>
    <r>
      <t xml:space="preserve">Resultat per aktie, SEK </t>
    </r>
    <r>
      <rPr>
        <b/>
        <sz val="8"/>
        <color rgb="FFFFFFFF"/>
        <rFont val="Calibri"/>
        <family val="2"/>
      </rPr>
      <t>¹</t>
    </r>
  </si>
  <si>
    <r>
      <rPr>
        <i/>
        <sz val="7"/>
        <rFont val="Calibri"/>
        <family val="2"/>
      </rPr>
      <t>¹</t>
    </r>
    <r>
      <rPr>
        <i/>
        <sz val="7"/>
        <rFont val="Arial"/>
        <family val="2"/>
      </rPr>
      <t xml:space="preserve"> Inga utspädningseffekter förekommer.</t>
    </r>
  </si>
  <si>
    <t>Kv2 2020</t>
  </si>
  <si>
    <t>6M 2020</t>
  </si>
  <si>
    <t>Kv3 2020</t>
  </si>
  <si>
    <t>9M 2020</t>
  </si>
  <si>
    <t>Omvärdering av nettopensionsförpliktelsen</t>
  </si>
  <si>
    <t>Justering av rörelsekapital</t>
  </si>
  <si>
    <t>Kv4 2020</t>
  </si>
  <si>
    <t>12M 2020</t>
  </si>
  <si>
    <t>Summa totalresultat hänförligt till: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</si>
</sst>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r_-;\-* #,##0.00\ _k_r_-;_-* &quot;-&quot;??\ _k_r_-;_-@_-"/>
    <numFmt numFmtId="165" formatCode="0;\-0;&quot;-&quot;;"/>
    <numFmt numFmtId="166" formatCode="_-* #,##0\ _k_r_-;\-* #,##0\ _k_r_-;_-* &quot;-&quot;??\ _k_r_-;_-@_-"/>
    <numFmt numFmtId="167" formatCode="_-* #,##0.000000000\ _k_r_-;\-* #,##0.000000000\ _k_r_-;_-* &quot;-&quot;??\ _k_r_-;_-@_-"/>
    <numFmt numFmtId="168" formatCode="0.0"/>
    <numFmt numFmtId="169" formatCode="0.0%"/>
    <numFmt numFmtId="170" formatCode="0.0_ ;\-0.0\ "/>
  </numFmts>
  <fonts count="34">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6"/>
      <color rgb="FFFFFFFF"/>
      <name val="Calibri"/>
      <family val="2"/>
      <scheme val="minor"/>
    </font>
    <font>
      <b/>
      <sz val="8"/>
      <color rgb="FFFFFFFF"/>
      <name val="Arial"/>
      <family val="2"/>
    </font>
    <font>
      <u/>
      <sz val="11"/>
      <color theme="10"/>
      <name val="Calibri"/>
      <family val="2"/>
      <scheme val="minor"/>
    </font>
    <font>
      <b/>
      <sz val="11"/>
      <color rgb="FF393939"/>
      <name val="Calibri"/>
      <family val="2"/>
      <scheme val="minor"/>
    </font>
    <font>
      <sz val="11"/>
      <name val="Calibri"/>
      <family val="2"/>
      <scheme val="minor"/>
    </font>
    <font>
      <sz val="8.5"/>
      <color theme="1"/>
      <name val="Arial"/>
      <family val="2"/>
    </font>
    <font>
      <b/>
      <sz val="8"/>
      <color rgb="FFFF0000"/>
      <name val="Arial"/>
      <family val="2"/>
    </font>
    <font>
      <sz val="8"/>
      <name val="Arial"/>
      <family val="2"/>
    </font>
    <font>
      <sz val="7"/>
      <name val="Calibri"/>
      <family val="2"/>
      <scheme val="minor"/>
    </font>
    <font>
      <sz val="8"/>
      <color rgb="FFFF0000"/>
      <name val="Arial"/>
      <family val="2"/>
    </font>
    <font>
      <b/>
      <sz val="8"/>
      <name val="Arial"/>
      <family val="2"/>
    </font>
    <font>
      <b/>
      <sz val="7"/>
      <name val="Arial"/>
      <family val="2"/>
    </font>
    <font>
      <sz val="7"/>
      <name val="Arial"/>
      <family val="2"/>
    </font>
    <font>
      <vertAlign val="superscript"/>
      <sz val="10"/>
      <name val="Calibri"/>
      <family val="2"/>
      <scheme val="minor"/>
    </font>
    <font>
      <sz val="8"/>
      <color theme="1"/>
      <name val="Arial"/>
      <family val="2"/>
    </font>
    <font>
      <b/>
      <sz val="14"/>
      <color rgb="FF393939"/>
      <name val="Calibri"/>
      <family val="2"/>
      <scheme val="minor"/>
    </font>
    <font>
      <i/>
      <sz val="11"/>
      <color rgb="FF393939"/>
      <name val="Calibri"/>
      <family val="2"/>
      <scheme val="minor"/>
    </font>
    <font>
      <i/>
      <sz val="8"/>
      <name val="Arial"/>
      <family val="2"/>
    </font>
    <font>
      <sz val="9"/>
      <name val="Geneva"/>
    </font>
    <font>
      <sz val="9"/>
      <name val="Arial"/>
      <family val="2"/>
    </font>
    <font>
      <sz val="9"/>
      <color rgb="FFFF0000"/>
      <name val="Arial"/>
      <family val="2"/>
    </font>
    <font>
      <i/>
      <sz val="8"/>
      <color rgb="FFFF0000"/>
      <name val="Arial"/>
      <family val="2"/>
    </font>
    <font>
      <b/>
      <sz val="9"/>
      <color rgb="FFFFFFFF"/>
      <name val="Arial"/>
      <family val="2"/>
    </font>
    <font>
      <sz val="8"/>
      <color theme="1"/>
      <name val="Calibri"/>
      <family val="2"/>
      <scheme val="minor"/>
    </font>
    <font>
      <sz val="11"/>
      <color theme="0"/>
      <name val="Calibri"/>
      <family val="2"/>
      <scheme val="minor"/>
    </font>
    <font>
      <sz val="8"/>
      <name val="FranklinGothic"/>
    </font>
    <font>
      <sz val="8"/>
      <name val="Calibri"/>
      <family val="2"/>
    </font>
    <font>
      <b/>
      <sz val="8"/>
      <color rgb="FFFFFFFF"/>
      <name val="Calibri"/>
      <family val="2"/>
    </font>
    <font>
      <i/>
      <sz val="7"/>
      <name val="Arial"/>
      <family val="2"/>
    </font>
    <font>
      <i/>
      <sz val="7"/>
      <name val="Calibri"/>
      <family val="2"/>
    </font>
  </fonts>
  <fills count="6">
    <fill>
      <patternFill patternType="none"/>
    </fill>
    <fill>
      <patternFill patternType="gray125"/>
    </fill>
    <fill>
      <patternFill patternType="solid">
        <fgColor theme="0"/>
        <bgColor indexed="64"/>
      </patternFill>
    </fill>
    <fill>
      <patternFill patternType="solid">
        <fgColor rgb="FF977F49"/>
        <bgColor rgb="FF000000"/>
      </patternFill>
    </fill>
    <fill>
      <patternFill patternType="solid">
        <fgColor theme="0"/>
        <bgColor rgb="FF000000"/>
      </patternFill>
    </fill>
    <fill>
      <patternFill patternType="solid">
        <fgColor theme="2"/>
        <bgColor indexed="64"/>
      </patternFill>
    </fill>
  </fills>
  <borders count="11">
    <border>
      <left/>
      <right/>
      <top/>
      <bottom/>
      <diagonal/>
    </border>
    <border>
      <left/>
      <right/>
      <top/>
      <bottom style="thin">
        <color rgb="FF977F49"/>
      </bottom>
      <diagonal/>
    </border>
    <border>
      <left style="thin">
        <color indexed="64"/>
      </left>
      <right style="thin">
        <color indexed="64"/>
      </right>
      <top style="thin">
        <color indexed="64"/>
      </top>
      <bottom style="thin">
        <color indexed="64"/>
      </bottom>
      <diagonal/>
    </border>
    <border>
      <left/>
      <right/>
      <top/>
      <bottom style="thin">
        <color theme="4"/>
      </bottom>
      <diagonal/>
    </border>
    <border>
      <left/>
      <right/>
      <top style="thin">
        <color rgb="FF977F49"/>
      </top>
      <bottom style="thin">
        <color rgb="FF977F49"/>
      </bottom>
      <diagonal/>
    </border>
    <border>
      <left/>
      <right/>
      <top style="thin">
        <color rgb="FF977F49"/>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rgb="FF897048"/>
      </top>
      <bottom style="thin">
        <color rgb="FF897048"/>
      </bottom>
      <diagonal/>
    </border>
  </borders>
  <cellStyleXfs count="10">
    <xf numFmtId="0" fontId="0" fillId="0" borderId="0"/>
    <xf numFmtId="164" fontId="1" fillId="0" borderId="0" applyFont="0" applyFill="0" applyBorder="0" applyAlignment="0" applyProtection="0"/>
    <xf numFmtId="9" fontId="1" fillId="0" borderId="0" applyFont="0" applyFill="0" applyBorder="0" applyAlignment="0" applyProtection="0"/>
    <xf numFmtId="0" fontId="4" fillId="3" borderId="1" applyNumberFormat="0" applyAlignment="0" applyProtection="0">
      <alignment vertical="top"/>
    </xf>
    <xf numFmtId="0" fontId="6" fillId="0" borderId="0" applyNumberFormat="0" applyFill="0" applyBorder="0" applyAlignment="0" applyProtection="0"/>
    <xf numFmtId="3" fontId="12" fillId="5" borderId="0" applyNumberFormat="0" applyFont="0" applyBorder="0" applyAlignment="0" applyProtection="0"/>
    <xf numFmtId="0" fontId="12" fillId="0" borderId="3" applyNumberFormat="0" applyFont="0" applyFill="0" applyAlignment="0" applyProtection="0">
      <alignment horizontal="left"/>
    </xf>
    <xf numFmtId="4" fontId="12" fillId="0" borderId="0" applyFont="0" applyFill="0" applyBorder="0" applyAlignment="0"/>
    <xf numFmtId="3" fontId="12" fillId="0" borderId="0" applyFont="0" applyFill="0" applyBorder="0" applyAlignment="0" applyProtection="0"/>
    <xf numFmtId="0" fontId="22" fillId="0" borderId="0"/>
  </cellStyleXfs>
  <cellXfs count="138">
    <xf numFmtId="0" fontId="0" fillId="0" borderId="0" xfId="0"/>
    <xf numFmtId="0" fontId="2" fillId="2" borderId="0" xfId="0" applyFont="1" applyFill="1"/>
    <xf numFmtId="0" fontId="0" fillId="2" borderId="0" xfId="0" applyFill="1"/>
    <xf numFmtId="0" fontId="3" fillId="2" borderId="0" xfId="0" applyFont="1" applyFill="1"/>
    <xf numFmtId="0" fontId="5" fillId="3" borderId="1" xfId="3" applyFont="1" applyFill="1" applyBorder="1" applyAlignment="1" applyProtection="1"/>
    <xf numFmtId="0" fontId="6" fillId="2" borderId="0" xfId="4" applyFill="1"/>
    <xf numFmtId="0" fontId="3" fillId="2" borderId="2" xfId="0" applyFont="1" applyFill="1" applyBorder="1"/>
    <xf numFmtId="0" fontId="7" fillId="2" borderId="2" xfId="0" applyFont="1" applyFill="1" applyBorder="1"/>
    <xf numFmtId="0" fontId="6" fillId="2" borderId="2" xfId="4" applyFill="1" applyBorder="1"/>
    <xf numFmtId="0" fontId="6" fillId="2" borderId="2" xfId="4" applyFill="1" applyBorder="1" applyAlignment="1">
      <alignment wrapText="1"/>
    </xf>
    <xf numFmtId="0" fontId="5" fillId="3" borderId="1" xfId="3" applyNumberFormat="1" applyFont="1" applyFill="1" applyBorder="1" applyAlignment="1" applyProtection="1">
      <alignment horizontal="right"/>
    </xf>
    <xf numFmtId="3" fontId="5" fillId="3" borderId="1" xfId="3" applyNumberFormat="1" applyFont="1" applyFill="1" applyBorder="1" applyAlignment="1" applyProtection="1">
      <alignment horizontal="right"/>
    </xf>
    <xf numFmtId="0" fontId="10" fillId="4" borderId="0" xfId="3" applyFont="1" applyFill="1" applyBorder="1" applyAlignment="1" applyProtection="1"/>
    <xf numFmtId="0" fontId="5" fillId="4" borderId="0" xfId="3" applyFont="1" applyFill="1" applyBorder="1" applyAlignment="1" applyProtection="1"/>
    <xf numFmtId="0" fontId="5" fillId="4" borderId="0" xfId="3" applyNumberFormat="1" applyFont="1" applyFill="1" applyBorder="1" applyAlignment="1" applyProtection="1">
      <alignment horizontal="right"/>
    </xf>
    <xf numFmtId="0" fontId="0" fillId="2" borderId="0" xfId="0" applyFill="1" applyBorder="1"/>
    <xf numFmtId="0" fontId="11" fillId="2" borderId="0" xfId="0" quotePrefix="1" applyFont="1" applyFill="1" applyBorder="1" applyProtection="1"/>
    <xf numFmtId="3" fontId="11" fillId="4" borderId="0" xfId="5" applyNumberFormat="1" applyFont="1" applyFill="1" applyBorder="1" applyAlignment="1" applyProtection="1"/>
    <xf numFmtId="3" fontId="11" fillId="2" borderId="0" xfId="0" applyNumberFormat="1" applyFont="1" applyFill="1" applyBorder="1" applyAlignment="1" applyProtection="1"/>
    <xf numFmtId="0" fontId="13" fillId="2" borderId="0" xfId="6" applyFont="1" applyFill="1" applyBorder="1" applyAlignment="1" applyProtection="1"/>
    <xf numFmtId="0" fontId="11" fillId="2" borderId="0" xfId="0" applyFont="1" applyFill="1" applyBorder="1" applyAlignment="1" applyProtection="1"/>
    <xf numFmtId="0" fontId="14" fillId="2" borderId="4" xfId="6" applyFont="1" applyFill="1" applyBorder="1" applyAlignment="1" applyProtection="1"/>
    <xf numFmtId="3" fontId="14" fillId="2" borderId="4" xfId="6" applyNumberFormat="1" applyFont="1" applyFill="1" applyBorder="1" applyAlignment="1" applyProtection="1"/>
    <xf numFmtId="0" fontId="11" fillId="2" borderId="0" xfId="6" applyFont="1" applyFill="1" applyBorder="1" applyAlignment="1" applyProtection="1"/>
    <xf numFmtId="165" fontId="11" fillId="4" borderId="0" xfId="5" applyNumberFormat="1" applyFont="1" applyFill="1" applyBorder="1" applyAlignment="1" applyProtection="1"/>
    <xf numFmtId="165" fontId="11" fillId="2" borderId="0" xfId="0" applyNumberFormat="1" applyFont="1" applyFill="1" applyBorder="1" applyAlignment="1" applyProtection="1"/>
    <xf numFmtId="0" fontId="16" fillId="2" borderId="0" xfId="0" applyFont="1" applyFill="1" applyBorder="1" applyAlignment="1" applyProtection="1"/>
    <xf numFmtId="166" fontId="0" fillId="2" borderId="0" xfId="1" applyNumberFormat="1" applyFont="1" applyFill="1"/>
    <xf numFmtId="2" fontId="11" fillId="2" borderId="0" xfId="0" applyNumberFormat="1" applyFont="1" applyFill="1" applyBorder="1" applyAlignment="1" applyProtection="1"/>
    <xf numFmtId="167" fontId="0" fillId="2" borderId="0" xfId="1" applyNumberFormat="1" applyFont="1" applyFill="1"/>
    <xf numFmtId="0" fontId="11" fillId="2" borderId="1" xfId="0" applyFont="1" applyFill="1" applyBorder="1" applyAlignment="1" applyProtection="1">
      <alignment wrapText="1"/>
    </xf>
    <xf numFmtId="2" fontId="11" fillId="2" borderId="1" xfId="0" applyNumberFormat="1" applyFont="1" applyFill="1" applyBorder="1" applyAlignment="1" applyProtection="1">
      <alignment wrapText="1"/>
    </xf>
    <xf numFmtId="0" fontId="11" fillId="2" borderId="0" xfId="0" applyFont="1" applyFill="1" applyBorder="1" applyAlignment="1" applyProtection="1">
      <alignment horizontal="left"/>
    </xf>
    <xf numFmtId="3" fontId="11" fillId="4" borderId="0" xfId="7" applyNumberFormat="1" applyFont="1" applyFill="1" applyBorder="1" applyAlignment="1"/>
    <xf numFmtId="4" fontId="11" fillId="4" borderId="0" xfId="7" applyNumberFormat="1" applyFont="1" applyFill="1" applyBorder="1" applyAlignment="1"/>
    <xf numFmtId="164" fontId="11" fillId="4" borderId="0" xfId="1" applyNumberFormat="1" applyFont="1" applyFill="1" applyBorder="1" applyAlignment="1"/>
    <xf numFmtId="0" fontId="5" fillId="3" borderId="1" xfId="0" applyFont="1" applyFill="1" applyBorder="1" applyAlignment="1" applyProtection="1"/>
    <xf numFmtId="3" fontId="11" fillId="4" borderId="0" xfId="8" applyFont="1" applyFill="1" applyBorder="1" applyAlignment="1" applyProtection="1"/>
    <xf numFmtId="3" fontId="11" fillId="2" borderId="0" xfId="8" applyFont="1" applyFill="1" applyBorder="1" applyAlignment="1" applyProtection="1"/>
    <xf numFmtId="3" fontId="18" fillId="2" borderId="0" xfId="0" applyNumberFormat="1" applyFont="1" applyFill="1"/>
    <xf numFmtId="0" fontId="18" fillId="2" borderId="0" xfId="0" applyFont="1" applyFill="1"/>
    <xf numFmtId="3" fontId="14" fillId="2" borderId="4" xfId="6" applyNumberFormat="1" applyFont="1" applyFill="1" applyBorder="1" applyAlignment="1" applyProtection="1">
      <alignment horizontal="left"/>
    </xf>
    <xf numFmtId="3" fontId="14" fillId="4" borderId="4" xfId="5" applyNumberFormat="1" applyFont="1" applyFill="1" applyBorder="1" applyAlignment="1" applyProtection="1"/>
    <xf numFmtId="168" fontId="18" fillId="2" borderId="0" xfId="2" applyNumberFormat="1" applyFont="1" applyFill="1"/>
    <xf numFmtId="169" fontId="18" fillId="2" borderId="0" xfId="2" applyNumberFormat="1" applyFont="1" applyFill="1"/>
    <xf numFmtId="168" fontId="18" fillId="2" borderId="0" xfId="0" applyNumberFormat="1" applyFont="1" applyFill="1"/>
    <xf numFmtId="2" fontId="18" fillId="2" borderId="0" xfId="0" applyNumberFormat="1" applyFont="1" applyFill="1" applyBorder="1"/>
    <xf numFmtId="3" fontId="14" fillId="2" borderId="4" xfId="6" applyNumberFormat="1" applyFont="1" applyFill="1" applyBorder="1" applyAlignment="1" applyProtection="1">
      <alignment horizontal="right"/>
    </xf>
    <xf numFmtId="3" fontId="15" fillId="2" borderId="0" xfId="6" applyNumberFormat="1" applyFont="1" applyFill="1" applyBorder="1" applyAlignment="1" applyProtection="1">
      <alignment horizontal="left"/>
    </xf>
    <xf numFmtId="0" fontId="19" fillId="2" borderId="0" xfId="0" applyFont="1" applyFill="1"/>
    <xf numFmtId="0" fontId="20" fillId="2" borderId="0" xfId="0" applyFont="1" applyFill="1"/>
    <xf numFmtId="3" fontId="11" fillId="2" borderId="0" xfId="6" applyNumberFormat="1" applyFont="1" applyFill="1" applyBorder="1" applyAlignment="1" applyProtection="1">
      <alignment horizontal="left" wrapText="1"/>
    </xf>
    <xf numFmtId="169" fontId="18" fillId="2" borderId="0" xfId="0" applyNumberFormat="1" applyFont="1" applyFill="1" applyBorder="1"/>
    <xf numFmtId="3" fontId="11" fillId="2" borderId="1" xfId="6" applyNumberFormat="1" applyFont="1" applyFill="1" applyBorder="1" applyAlignment="1" applyProtection="1">
      <alignment horizontal="left" wrapText="1"/>
    </xf>
    <xf numFmtId="169" fontId="11" fillId="2" borderId="1" xfId="6" applyNumberFormat="1" applyFont="1" applyFill="1" applyBorder="1" applyAlignment="1" applyProtection="1">
      <alignment horizontal="right"/>
    </xf>
    <xf numFmtId="0" fontId="21" fillId="2" borderId="0" xfId="0" applyFont="1" applyFill="1" applyBorder="1" applyAlignment="1" applyProtection="1"/>
    <xf numFmtId="0" fontId="23" fillId="0" borderId="0" xfId="9" applyFont="1" applyFill="1" applyAlignment="1"/>
    <xf numFmtId="0" fontId="24" fillId="2" borderId="0" xfId="9" applyFont="1" applyFill="1" applyAlignment="1"/>
    <xf numFmtId="0" fontId="23" fillId="2" borderId="0" xfId="9" applyFont="1" applyFill="1" applyAlignment="1"/>
    <xf numFmtId="3" fontId="14" fillId="2" borderId="1" xfId="6" applyNumberFormat="1" applyFont="1" applyFill="1" applyBorder="1" applyAlignment="1" applyProtection="1">
      <alignment horizontal="left"/>
    </xf>
    <xf numFmtId="0" fontId="25" fillId="2" borderId="0" xfId="0" applyFont="1" applyFill="1" applyBorder="1" applyAlignment="1" applyProtection="1"/>
    <xf numFmtId="0" fontId="26" fillId="3" borderId="1" xfId="3" applyFont="1" applyFill="1" applyBorder="1" applyAlignment="1" applyProtection="1"/>
    <xf numFmtId="16" fontId="26" fillId="3" borderId="1" xfId="3" quotePrefix="1" applyNumberFormat="1" applyFont="1" applyFill="1" applyBorder="1" applyAlignment="1" applyProtection="1">
      <alignment horizontal="right"/>
    </xf>
    <xf numFmtId="0" fontId="26" fillId="3" borderId="1" xfId="3" applyFont="1" applyFill="1" applyBorder="1" applyAlignment="1" applyProtection="1">
      <alignment vertical="top"/>
    </xf>
    <xf numFmtId="0" fontId="26" fillId="3" borderId="1" xfId="3" quotePrefix="1" applyFont="1" applyFill="1" applyBorder="1" applyAlignment="1" applyProtection="1">
      <alignment horizontal="right" vertical="top"/>
    </xf>
    <xf numFmtId="0" fontId="26" fillId="3" borderId="0" xfId="3" applyFont="1" applyFill="1" applyBorder="1" applyAlignment="1" applyProtection="1">
      <alignment horizontal="right" vertical="top"/>
    </xf>
    <xf numFmtId="0" fontId="14" fillId="2" borderId="0" xfId="0" quotePrefix="1" applyFont="1" applyFill="1" applyBorder="1" applyProtection="1"/>
    <xf numFmtId="3" fontId="11" fillId="2" borderId="0" xfId="5" applyNumberFormat="1" applyFont="1" applyFill="1" applyBorder="1" applyAlignment="1" applyProtection="1"/>
    <xf numFmtId="3" fontId="14" fillId="2" borderId="4" xfId="5" applyNumberFormat="1" applyFont="1" applyFill="1" applyBorder="1" applyAlignment="1" applyProtection="1"/>
    <xf numFmtId="0" fontId="14" fillId="2" borderId="0" xfId="6" applyFont="1" applyFill="1" applyBorder="1" applyAlignment="1" applyProtection="1"/>
    <xf numFmtId="3" fontId="14" fillId="4" borderId="0" xfId="5" applyNumberFormat="1" applyFont="1" applyFill="1" applyBorder="1" applyAlignment="1" applyProtection="1"/>
    <xf numFmtId="3" fontId="14" fillId="2" borderId="0" xfId="5" applyNumberFormat="1" applyFont="1" applyFill="1" applyBorder="1" applyAlignment="1" applyProtection="1"/>
    <xf numFmtId="165" fontId="11" fillId="4" borderId="0" xfId="5" applyNumberFormat="1" applyFont="1" applyFill="1" applyBorder="1" applyAlignment="1" applyProtection="1">
      <alignment horizontal="right"/>
    </xf>
    <xf numFmtId="165" fontId="11" fillId="2" borderId="0" xfId="5" applyNumberFormat="1" applyFont="1" applyFill="1" applyBorder="1" applyAlignment="1" applyProtection="1">
      <alignment horizontal="right"/>
    </xf>
    <xf numFmtId="164" fontId="11" fillId="2" borderId="0" xfId="1" applyFont="1" applyFill="1" applyBorder="1" applyAlignment="1" applyProtection="1">
      <alignment horizontal="right"/>
    </xf>
    <xf numFmtId="166" fontId="27" fillId="2" borderId="0" xfId="1" applyNumberFormat="1" applyFont="1" applyFill="1" applyAlignment="1">
      <alignment horizontal="right"/>
    </xf>
    <xf numFmtId="0" fontId="21" fillId="2" borderId="0" xfId="6" applyFont="1" applyFill="1" applyBorder="1" applyAlignment="1" applyProtection="1"/>
    <xf numFmtId="0" fontId="23" fillId="2" borderId="0" xfId="0" applyFont="1" applyFill="1" applyBorder="1" applyAlignment="1" applyProtection="1"/>
    <xf numFmtId="0" fontId="27" fillId="2" borderId="0" xfId="0" applyFont="1" applyFill="1"/>
    <xf numFmtId="3" fontId="23" fillId="2" borderId="0" xfId="0" applyNumberFormat="1" applyFont="1" applyFill="1" applyBorder="1" applyAlignment="1" applyProtection="1"/>
    <xf numFmtId="4" fontId="23" fillId="2" borderId="0" xfId="0" applyNumberFormat="1" applyFont="1" applyFill="1" applyBorder="1" applyAlignment="1" applyProtection="1"/>
    <xf numFmtId="0" fontId="14" fillId="2" borderId="0" xfId="0" applyFont="1" applyFill="1" applyBorder="1" applyAlignment="1" applyProtection="1"/>
    <xf numFmtId="3" fontId="14" fillId="2" borderId="0" xfId="0" applyNumberFormat="1" applyFont="1" applyFill="1" applyBorder="1" applyAlignment="1" applyProtection="1"/>
    <xf numFmtId="9" fontId="14" fillId="4" borderId="4" xfId="2" applyFont="1" applyFill="1" applyBorder="1" applyAlignment="1" applyProtection="1"/>
    <xf numFmtId="9" fontId="14" fillId="2" borderId="4" xfId="2" applyFont="1" applyFill="1" applyBorder="1" applyAlignment="1" applyProtection="1"/>
    <xf numFmtId="0" fontId="11" fillId="2" borderId="0" xfId="0" applyFont="1" applyFill="1" applyBorder="1" applyProtection="1"/>
    <xf numFmtId="0" fontId="14" fillId="2" borderId="4" xfId="0" quotePrefix="1" applyFont="1" applyFill="1" applyBorder="1" applyProtection="1"/>
    <xf numFmtId="9" fontId="14" fillId="2" borderId="4" xfId="2" quotePrefix="1" applyFont="1" applyFill="1" applyBorder="1" applyProtection="1"/>
    <xf numFmtId="2" fontId="14" fillId="2" borderId="4" xfId="0" quotePrefix="1" applyNumberFormat="1" applyFont="1" applyFill="1" applyBorder="1" applyProtection="1"/>
    <xf numFmtId="0" fontId="28" fillId="0" borderId="0" xfId="0" applyFont="1"/>
    <xf numFmtId="0" fontId="11" fillId="2" borderId="1" xfId="0" applyFont="1" applyFill="1" applyBorder="1" applyAlignment="1" applyProtection="1"/>
    <xf numFmtId="165" fontId="11" fillId="4" borderId="1" xfId="5" applyNumberFormat="1" applyFont="1" applyFill="1" applyBorder="1" applyAlignment="1" applyProtection="1"/>
    <xf numFmtId="165" fontId="11" fillId="2" borderId="1" xfId="0" applyNumberFormat="1" applyFont="1" applyFill="1" applyBorder="1" applyAlignment="1" applyProtection="1"/>
    <xf numFmtId="3" fontId="11" fillId="2" borderId="0" xfId="0" quotePrefix="1" applyNumberFormat="1" applyFont="1" applyFill="1" applyBorder="1" applyProtection="1"/>
    <xf numFmtId="3" fontId="18" fillId="2" borderId="0" xfId="0" applyNumberFormat="1" applyFont="1" applyFill="1" applyBorder="1"/>
    <xf numFmtId="169" fontId="14" fillId="2" borderId="0" xfId="2" applyNumberFormat="1" applyFont="1" applyFill="1" applyBorder="1" applyAlignment="1" applyProtection="1">
      <alignment horizontal="right"/>
    </xf>
    <xf numFmtId="3" fontId="14" fillId="2" borderId="1" xfId="6" applyNumberFormat="1" applyFont="1" applyFill="1" applyBorder="1" applyAlignment="1" applyProtection="1">
      <alignment horizontal="left" wrapText="1"/>
    </xf>
    <xf numFmtId="0" fontId="14" fillId="2" borderId="5" xfId="6" applyFont="1" applyFill="1" applyBorder="1" applyAlignment="1" applyProtection="1"/>
    <xf numFmtId="169" fontId="14" fillId="2" borderId="1" xfId="6" applyNumberFormat="1" applyFont="1" applyFill="1" applyBorder="1" applyAlignment="1" applyProtection="1">
      <alignment horizontal="right"/>
    </xf>
    <xf numFmtId="0" fontId="8" fillId="2" borderId="9"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2" xfId="0" applyFont="1" applyFill="1" applyBorder="1" applyAlignment="1">
      <alignment horizontal="left" vertical="center"/>
    </xf>
    <xf numFmtId="0" fontId="8" fillId="2" borderId="6" xfId="0" applyFont="1" applyFill="1" applyBorder="1" applyAlignment="1">
      <alignment horizontal="left" vertical="center" wrapText="1"/>
    </xf>
    <xf numFmtId="168" fontId="11" fillId="2" borderId="0" xfId="0" applyNumberFormat="1" applyFont="1" applyFill="1" applyBorder="1" applyAlignment="1" applyProtection="1"/>
    <xf numFmtId="165" fontId="14" fillId="4" borderId="1" xfId="5" applyNumberFormat="1" applyFont="1" applyFill="1" applyBorder="1" applyAlignment="1" applyProtection="1"/>
    <xf numFmtId="170" fontId="14" fillId="2" borderId="1" xfId="1" applyNumberFormat="1" applyFont="1" applyFill="1" applyBorder="1" applyAlignment="1" applyProtection="1">
      <alignment horizontal="right"/>
    </xf>
    <xf numFmtId="3" fontId="11" fillId="2" borderId="0" xfId="6" applyNumberFormat="1" applyFont="1" applyFill="1" applyBorder="1" applyAlignment="1" applyProtection="1">
      <alignment horizontal="left"/>
    </xf>
    <xf numFmtId="0" fontId="0" fillId="2" borderId="0" xfId="0" applyFont="1" applyFill="1"/>
    <xf numFmtId="3" fontId="5" fillId="4" borderId="0" xfId="3" applyNumberFormat="1" applyFont="1" applyFill="1" applyBorder="1" applyAlignment="1" applyProtection="1">
      <alignment horizontal="right"/>
    </xf>
    <xf numFmtId="0" fontId="14" fillId="4" borderId="0" xfId="0" applyFont="1" applyFill="1" applyBorder="1" applyAlignment="1" applyProtection="1"/>
    <xf numFmtId="165" fontId="14" fillId="2" borderId="4" xfId="6" applyNumberFormat="1" applyFont="1" applyFill="1" applyBorder="1" applyAlignment="1" applyProtection="1"/>
    <xf numFmtId="3" fontId="14" fillId="2" borderId="0" xfId="6" applyNumberFormat="1" applyFont="1" applyFill="1" applyBorder="1" applyAlignment="1" applyProtection="1"/>
    <xf numFmtId="0" fontId="11" fillId="2" borderId="4" xfId="6" applyFont="1" applyFill="1" applyBorder="1" applyAlignment="1" applyProtection="1"/>
    <xf numFmtId="3" fontId="11" fillId="2" borderId="4" xfId="6" applyNumberFormat="1" applyFont="1" applyFill="1" applyBorder="1" applyAlignment="1" applyProtection="1"/>
    <xf numFmtId="0" fontId="14" fillId="2" borderId="0" xfId="0" applyFont="1" applyFill="1" applyBorder="1" applyAlignment="1" applyProtection="1">
      <alignment horizontal="left"/>
    </xf>
    <xf numFmtId="0" fontId="21" fillId="2" borderId="0" xfId="0" applyFont="1" applyFill="1" applyBorder="1" applyAlignment="1" applyProtection="1">
      <alignment horizontal="left"/>
    </xf>
    <xf numFmtId="3" fontId="14" fillId="2" borderId="0" xfId="0" quotePrefix="1" applyNumberFormat="1" applyFont="1" applyFill="1" applyBorder="1" applyProtection="1"/>
    <xf numFmtId="0" fontId="11" fillId="2" borderId="0" xfId="0" applyFont="1" applyFill="1" applyBorder="1" applyAlignment="1" applyProtection="1">
      <alignment wrapText="1"/>
    </xf>
    <xf numFmtId="2" fontId="11" fillId="2" borderId="0" xfId="0" applyNumberFormat="1" applyFont="1" applyFill="1" applyBorder="1" applyAlignment="1" applyProtection="1">
      <alignment wrapText="1"/>
    </xf>
    <xf numFmtId="9" fontId="0" fillId="2" borderId="0" xfId="2" applyFont="1" applyFill="1"/>
    <xf numFmtId="0" fontId="18" fillId="2" borderId="0" xfId="0" applyFont="1" applyFill="1" applyBorder="1"/>
    <xf numFmtId="168" fontId="18" fillId="2" borderId="0" xfId="0" applyNumberFormat="1" applyFont="1" applyFill="1" applyBorder="1"/>
    <xf numFmtId="0" fontId="29" fillId="4" borderId="10" xfId="0" applyFont="1" applyFill="1" applyBorder="1" applyAlignment="1" applyProtection="1">
      <alignment horizontal="left" vertical="center" shrinkToFit="1"/>
    </xf>
    <xf numFmtId="3" fontId="11" fillId="2" borderId="4" xfId="0" quotePrefix="1" applyNumberFormat="1" applyFont="1" applyFill="1" applyBorder="1" applyProtection="1"/>
    <xf numFmtId="0" fontId="18" fillId="2" borderId="4" xfId="0" applyFont="1" applyFill="1" applyBorder="1"/>
    <xf numFmtId="168" fontId="18" fillId="2" borderId="4" xfId="0" applyNumberFormat="1" applyFont="1" applyFill="1" applyBorder="1"/>
    <xf numFmtId="0" fontId="32" fillId="2" borderId="0" xfId="0" applyFont="1" applyFill="1" applyBorder="1" applyAlignment="1" applyProtection="1">
      <alignment horizontal="left"/>
    </xf>
    <xf numFmtId="0" fontId="32" fillId="2" borderId="0" xfId="0" applyFont="1" applyFill="1" applyBorder="1" applyAlignment="1" applyProtection="1"/>
    <xf numFmtId="0" fontId="33" fillId="2" borderId="0" xfId="0" applyFont="1" applyFill="1" applyBorder="1" applyAlignment="1" applyProtection="1">
      <alignment horizontal="left"/>
    </xf>
    <xf numFmtId="0" fontId="14" fillId="2" borderId="4" xfId="6" quotePrefix="1" applyFont="1" applyFill="1" applyBorder="1" applyAlignment="1" applyProtection="1"/>
    <xf numFmtId="0" fontId="14" fillId="2" borderId="1" xfId="6" applyFont="1" applyFill="1" applyBorder="1" applyAlignment="1" applyProtection="1"/>
    <xf numFmtId="3" fontId="11" fillId="0" borderId="0" xfId="0" quotePrefix="1" applyNumberFormat="1" applyFont="1" applyFill="1" applyBorder="1" applyProtection="1"/>
    <xf numFmtId="3" fontId="11" fillId="0" borderId="4" xfId="0" quotePrefix="1" applyNumberFormat="1" applyFont="1" applyFill="1" applyBorder="1" applyProtection="1"/>
    <xf numFmtId="0" fontId="7" fillId="0" borderId="2" xfId="0" applyFont="1" applyFill="1" applyBorder="1"/>
    <xf numFmtId="0" fontId="0" fillId="2" borderId="0" xfId="0" applyFill="1" applyAlignment="1">
      <alignment horizontal="left" wrapText="1"/>
    </xf>
    <xf numFmtId="0" fontId="8" fillId="2" borderId="7"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cellXfs>
  <cellStyles count="10">
    <cellStyle name="1 000" xfId="8" xr:uid="{00000000-0005-0000-0000-000000000000}"/>
    <cellStyle name="1 000,00" xfId="7" xr:uid="{00000000-0005-0000-0000-000001000000}"/>
    <cellStyle name="Comma" xfId="1" builtinId="3"/>
    <cellStyle name="Hyperlink" xfId="4" builtinId="8"/>
    <cellStyle name="Linje" xfId="6" xr:uid="{00000000-0005-0000-0000-000003000000}"/>
    <cellStyle name="Normal" xfId="0" builtinId="0"/>
    <cellStyle name="Normal_IS" xfId="9" xr:uid="{00000000-0005-0000-0000-000005000000}"/>
    <cellStyle name="Percent" xfId="2" builtinId="5"/>
    <cellStyle name="Shadow" xfId="5" xr:uid="{00000000-0005-0000-0000-000007000000}"/>
    <cellStyle name="Table Heading" xfId="3"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KAtarina\&#197;rsredovisning%202017\Tabeller%20Kv3%20201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absetbgdom001\Users\Reports\Qrapp\2016\Q1\Tabeller%20Kv1%20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sheetName val="Inställn"/>
      <sheetName val="Nyckeltal"/>
      <sheetName val="NyckeltalE"/>
      <sheetName val="Nyckeltal2"/>
      <sheetName val="Nyckeltal2E"/>
      <sheetName val="ROCE_ROE"/>
      <sheetName val="ROCE_ROE_E"/>
      <sheetName val="NETDB"/>
      <sheetName val="NETDBE"/>
      <sheetName val="TCS"/>
      <sheetName val="TCSe"/>
      <sheetName val="TIS"/>
      <sheetName val="TISe"/>
      <sheetName val="TOC"/>
      <sheetName val="TOCe"/>
      <sheetName val="SS"/>
      <sheetName val="SSe"/>
      <sheetName val="WS"/>
      <sheetName val="WSe"/>
      <sheetName val="RS"/>
      <sheetName val="RSe"/>
      <sheetName val="RR"/>
      <sheetName val="RRe"/>
      <sheetName val="BR"/>
      <sheetName val="BRe"/>
      <sheetName val="CF"/>
      <sheetName val="CFe"/>
      <sheetName val="NETS"/>
      <sheetName val="Netse"/>
      <sheetName val="NETSPERM"/>
      <sheetName val="NETSPERME"/>
      <sheetName val="kvartal"/>
      <sheetName val="kvartalE"/>
      <sheetName val="Organisk"/>
      <sheetName val="OrganiskE"/>
      <sheetName val="VALOMREF"/>
      <sheetName val="VALOMREFE"/>
      <sheetName val="NOT35"/>
      <sheetName val="NOT35e"/>
      <sheetName val="IFRS13"/>
      <sheetName val="IFRS13e"/>
      <sheetName val="RRM"/>
      <sheetName val="RRMe"/>
      <sheetName val="BRM"/>
      <sheetName val="BRMe"/>
      <sheetName val="Segment"/>
      <sheetName val="Segmente"/>
      <sheetName val="ROS_R12"/>
      <sheetName val="OCF"/>
      <sheetName val="OCFe"/>
      <sheetName val="Restated 2014"/>
    </sheetNames>
    <sheetDataSet>
      <sheetData sheetId="0"/>
      <sheetData sheetId="1"/>
      <sheetData sheetId="2">
        <row r="3">
          <cell r="I3" t="str">
            <v>9M 2016</v>
          </cell>
          <cell r="L3" t="str">
            <v>R12 2017</v>
          </cell>
          <cell r="M3" t="str">
            <v>12M 2016</v>
          </cell>
        </row>
      </sheetData>
      <sheetData sheetId="3">
        <row r="3">
          <cell r="D3" t="str">
            <v>Q3 2017</v>
          </cell>
          <cell r="E3" t="str">
            <v>Q3 2016</v>
          </cell>
          <cell r="H3" t="str">
            <v>9M 2017</v>
          </cell>
          <cell r="I3" t="str">
            <v>9M 2016</v>
          </cell>
          <cell r="L3" t="str">
            <v>R12 2017</v>
          </cell>
          <cell r="M3" t="str">
            <v>12M 2016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älln"/>
      <sheetName val="Nyckeltal"/>
      <sheetName val="NyckeltalE"/>
      <sheetName val="Nyckeltal2"/>
      <sheetName val="Nyckeltal2E"/>
      <sheetName val="kvartal"/>
      <sheetName val="kvartalE"/>
      <sheetName val="NOT35"/>
      <sheetName val="NOT35e"/>
      <sheetName val="RR"/>
      <sheetName val="RRe"/>
      <sheetName val="BR"/>
      <sheetName val="BRe"/>
      <sheetName val="CF"/>
      <sheetName val="CFe"/>
      <sheetName val="NETS"/>
      <sheetName val="Netse"/>
      <sheetName val="Organisk"/>
      <sheetName val="OrganiskE"/>
      <sheetName val="OCF"/>
      <sheetName val="OCFe"/>
      <sheetName val="TCS"/>
      <sheetName val="TCSe"/>
      <sheetName val="TIS"/>
      <sheetName val="TISe"/>
      <sheetName val="TOC"/>
      <sheetName val="TOCe"/>
      <sheetName val="SS"/>
      <sheetName val="SSe"/>
      <sheetName val="WS"/>
      <sheetName val="WSe"/>
      <sheetName val="TBVCver2"/>
      <sheetName val="TBVCver2E"/>
      <sheetName val="IFRS13"/>
      <sheetName val="IFRS13e"/>
      <sheetName val="Segment"/>
      <sheetName val="Segmente"/>
      <sheetName val="RRM"/>
      <sheetName val="RRMe"/>
      <sheetName val="Names"/>
      <sheetName val="ROS_R12"/>
      <sheetName val="Restated 2014"/>
    </sheetNames>
    <sheetDataSet>
      <sheetData sheetId="0" refreshError="1"/>
      <sheetData sheetId="1" refreshError="1">
        <row r="3">
          <cell r="D3" t="str">
            <v>Kv4 2015</v>
          </cell>
          <cell r="E3" t="str">
            <v>Kv4 2014</v>
          </cell>
          <cell r="H3" t="str">
            <v>Kv1 2016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29"/>
  <sheetViews>
    <sheetView tabSelected="1" zoomScale="90" zoomScaleNormal="90" workbookViewId="0"/>
  </sheetViews>
  <sheetFormatPr defaultRowHeight="15"/>
  <cols>
    <col min="1" max="1" width="44.85546875" customWidth="1"/>
    <col min="2" max="2" width="58.7109375" customWidth="1"/>
    <col min="3" max="3" width="47.7109375" customWidth="1"/>
  </cols>
  <sheetData>
    <row r="1" spans="1:3" s="2" customFormat="1">
      <c r="A1" s="3" t="s">
        <v>230</v>
      </c>
    </row>
    <row r="2" spans="1:3" s="2" customFormat="1">
      <c r="A2" s="4" t="s">
        <v>142</v>
      </c>
      <c r="B2" s="4" t="s">
        <v>140</v>
      </c>
      <c r="C2" s="4" t="s">
        <v>141</v>
      </c>
    </row>
    <row r="3" spans="1:3" s="2" customFormat="1">
      <c r="A3" s="5" t="s">
        <v>0</v>
      </c>
      <c r="B3" s="2" t="s">
        <v>1</v>
      </c>
      <c r="C3" s="2" t="s">
        <v>2</v>
      </c>
    </row>
    <row r="4" spans="1:3" s="2" customFormat="1">
      <c r="A4" s="5" t="s">
        <v>3</v>
      </c>
      <c r="B4" s="2" t="s">
        <v>4</v>
      </c>
      <c r="C4" s="2" t="s">
        <v>2</v>
      </c>
    </row>
    <row r="5" spans="1:3" s="2" customFormat="1">
      <c r="A5" s="5" t="s">
        <v>5</v>
      </c>
      <c r="B5" s="2" t="s">
        <v>143</v>
      </c>
      <c r="C5" s="2" t="s">
        <v>2</v>
      </c>
    </row>
    <row r="6" spans="1:3" s="2" customFormat="1">
      <c r="A6" s="4"/>
      <c r="B6" s="4"/>
      <c r="C6" s="4"/>
    </row>
    <row r="7" spans="1:3" s="2" customFormat="1" ht="120.75" customHeight="1">
      <c r="A7" s="134" t="s">
        <v>238</v>
      </c>
      <c r="B7" s="134"/>
    </row>
    <row r="8" spans="1:3" s="2" customFormat="1"/>
    <row r="9" spans="1:3" s="2" customFormat="1"/>
    <row r="10" spans="1:3" s="2" customFormat="1">
      <c r="A10" s="6" t="s">
        <v>6</v>
      </c>
      <c r="B10" s="6" t="s">
        <v>7</v>
      </c>
      <c r="C10" s="6" t="s">
        <v>173</v>
      </c>
    </row>
    <row r="11" spans="1:3" s="2" customFormat="1" ht="75">
      <c r="A11" s="7" t="s">
        <v>8</v>
      </c>
      <c r="B11" s="100" t="s">
        <v>184</v>
      </c>
      <c r="C11" s="100" t="s">
        <v>176</v>
      </c>
    </row>
    <row r="12" spans="1:3" s="2" customFormat="1" ht="45">
      <c r="A12" s="8" t="s">
        <v>9</v>
      </c>
      <c r="B12" s="100" t="s">
        <v>248</v>
      </c>
      <c r="C12" s="100" t="s">
        <v>211</v>
      </c>
    </row>
    <row r="13" spans="1:3" s="2" customFormat="1" ht="30">
      <c r="A13" s="8" t="s">
        <v>10</v>
      </c>
      <c r="B13" s="101" t="s">
        <v>185</v>
      </c>
      <c r="C13" s="100" t="s">
        <v>212</v>
      </c>
    </row>
    <row r="14" spans="1:3" s="2" customFormat="1" ht="30">
      <c r="A14" s="8" t="s">
        <v>11</v>
      </c>
      <c r="B14" s="100" t="s">
        <v>215</v>
      </c>
      <c r="C14" s="100" t="s">
        <v>213</v>
      </c>
    </row>
    <row r="15" spans="1:3" s="2" customFormat="1" ht="60">
      <c r="A15" s="7" t="s">
        <v>12</v>
      </c>
      <c r="B15" s="100" t="s">
        <v>186</v>
      </c>
      <c r="C15" s="100" t="s">
        <v>177</v>
      </c>
    </row>
    <row r="16" spans="1:3" s="2" customFormat="1" ht="30">
      <c r="A16" s="7" t="s">
        <v>13</v>
      </c>
      <c r="B16" s="101" t="s">
        <v>187</v>
      </c>
      <c r="C16" s="100" t="s">
        <v>174</v>
      </c>
    </row>
    <row r="17" spans="1:4" s="2" customFormat="1" ht="45">
      <c r="A17" s="8" t="s">
        <v>14</v>
      </c>
      <c r="B17" s="100" t="s">
        <v>216</v>
      </c>
      <c r="C17" s="100" t="s">
        <v>178</v>
      </c>
    </row>
    <row r="18" spans="1:4" s="2" customFormat="1" ht="30" customHeight="1">
      <c r="A18" s="8" t="s">
        <v>139</v>
      </c>
      <c r="B18" s="100" t="s">
        <v>217</v>
      </c>
      <c r="C18" s="135" t="s">
        <v>214</v>
      </c>
    </row>
    <row r="19" spans="1:4" s="2" customFormat="1" ht="30" customHeight="1">
      <c r="A19" s="9" t="s">
        <v>16</v>
      </c>
      <c r="B19" s="100" t="s">
        <v>218</v>
      </c>
      <c r="C19" s="136"/>
    </row>
    <row r="20" spans="1:4" s="2" customFormat="1" ht="30">
      <c r="A20" s="8" t="s">
        <v>17</v>
      </c>
      <c r="B20" s="100" t="s">
        <v>188</v>
      </c>
      <c r="C20" s="137"/>
    </row>
    <row r="21" spans="1:4" s="2" customFormat="1" ht="45">
      <c r="A21" s="8" t="s">
        <v>18</v>
      </c>
      <c r="B21" s="100" t="s">
        <v>189</v>
      </c>
      <c r="C21" s="135" t="s">
        <v>179</v>
      </c>
      <c r="D21" s="1"/>
    </row>
    <row r="22" spans="1:4" s="2" customFormat="1">
      <c r="A22" s="8" t="s">
        <v>19</v>
      </c>
      <c r="B22" s="100" t="s">
        <v>190</v>
      </c>
      <c r="C22" s="137"/>
    </row>
    <row r="23" spans="1:4" s="2" customFormat="1" ht="75" customHeight="1">
      <c r="A23" s="8" t="s">
        <v>20</v>
      </c>
      <c r="B23" s="100" t="s">
        <v>249</v>
      </c>
      <c r="C23" s="135" t="s">
        <v>180</v>
      </c>
    </row>
    <row r="24" spans="1:4" s="2" customFormat="1" ht="30">
      <c r="A24" s="8" t="s">
        <v>21</v>
      </c>
      <c r="B24" s="102" t="s">
        <v>219</v>
      </c>
      <c r="C24" s="137"/>
    </row>
    <row r="25" spans="1:4" s="2" customFormat="1" ht="60">
      <c r="A25" s="8" t="s">
        <v>22</v>
      </c>
      <c r="B25" s="100" t="s">
        <v>191</v>
      </c>
      <c r="C25" s="99" t="s">
        <v>182</v>
      </c>
    </row>
    <row r="26" spans="1:4" s="2" customFormat="1" ht="54" customHeight="1">
      <c r="A26" s="8" t="s">
        <v>23</v>
      </c>
      <c r="B26" s="100" t="s">
        <v>192</v>
      </c>
      <c r="C26" s="99" t="s">
        <v>181</v>
      </c>
    </row>
    <row r="27" spans="1:4" s="2" customFormat="1" ht="60">
      <c r="A27" s="7" t="s">
        <v>24</v>
      </c>
      <c r="B27" s="100" t="s">
        <v>193</v>
      </c>
      <c r="C27" s="100" t="s">
        <v>175</v>
      </c>
    </row>
    <row r="28" spans="1:4" s="2" customFormat="1" ht="45">
      <c r="A28" s="8" t="s">
        <v>25</v>
      </c>
      <c r="B28" s="100" t="s">
        <v>194</v>
      </c>
      <c r="C28" s="100" t="s">
        <v>183</v>
      </c>
    </row>
    <row r="29" spans="1:4" s="2" customFormat="1" ht="60">
      <c r="A29" s="8" t="s">
        <v>26</v>
      </c>
      <c r="B29" s="100" t="s">
        <v>195</v>
      </c>
      <c r="C29" s="100" t="s">
        <v>201</v>
      </c>
    </row>
    <row r="30" spans="1:4" s="2" customFormat="1" ht="60">
      <c r="A30" s="7" t="s">
        <v>27</v>
      </c>
      <c r="B30" s="100" t="s">
        <v>220</v>
      </c>
      <c r="C30" s="100" t="s">
        <v>202</v>
      </c>
    </row>
    <row r="31" spans="1:4" s="2" customFormat="1" ht="46.5" customHeight="1">
      <c r="A31" s="8" t="s">
        <v>28</v>
      </c>
      <c r="B31" s="100" t="s">
        <v>246</v>
      </c>
      <c r="C31" s="100" t="s">
        <v>203</v>
      </c>
    </row>
    <row r="32" spans="1:4" s="2" customFormat="1" ht="45">
      <c r="A32" s="8" t="s">
        <v>29</v>
      </c>
      <c r="B32" s="100" t="s">
        <v>221</v>
      </c>
      <c r="C32" s="100" t="s">
        <v>205</v>
      </c>
    </row>
    <row r="33" spans="1:3" s="2" customFormat="1" ht="30">
      <c r="A33" s="133" t="s">
        <v>30</v>
      </c>
      <c r="B33" s="101" t="s">
        <v>196</v>
      </c>
      <c r="C33" s="100" t="s">
        <v>222</v>
      </c>
    </row>
    <row r="34" spans="1:3" s="2" customFormat="1" ht="60">
      <c r="A34" s="8" t="s">
        <v>31</v>
      </c>
      <c r="B34" s="100" t="s">
        <v>247</v>
      </c>
      <c r="C34" s="100" t="s">
        <v>204</v>
      </c>
    </row>
    <row r="35" spans="1:3" s="2" customFormat="1" ht="45">
      <c r="A35" s="8" t="s">
        <v>32</v>
      </c>
      <c r="B35" s="100" t="s">
        <v>197</v>
      </c>
      <c r="C35" s="100" t="s">
        <v>223</v>
      </c>
    </row>
    <row r="36" spans="1:3" s="2" customFormat="1" ht="90">
      <c r="A36" s="7" t="s">
        <v>33</v>
      </c>
      <c r="B36" s="100" t="s">
        <v>268</v>
      </c>
      <c r="C36" s="100" t="s">
        <v>206</v>
      </c>
    </row>
    <row r="37" spans="1:3" s="2" customFormat="1" ht="30">
      <c r="A37" s="8" t="s">
        <v>34</v>
      </c>
      <c r="B37" s="101" t="s">
        <v>198</v>
      </c>
      <c r="C37" s="100" t="s">
        <v>210</v>
      </c>
    </row>
    <row r="38" spans="1:3" s="2" customFormat="1" ht="60">
      <c r="A38" s="7" t="s">
        <v>35</v>
      </c>
      <c r="B38" s="100" t="s">
        <v>199</v>
      </c>
      <c r="C38" s="101" t="s">
        <v>175</v>
      </c>
    </row>
    <row r="39" spans="1:3" s="2" customFormat="1" ht="30">
      <c r="A39" s="8" t="s">
        <v>36</v>
      </c>
      <c r="B39" s="100" t="s">
        <v>200</v>
      </c>
      <c r="C39" s="100" t="s">
        <v>207</v>
      </c>
    </row>
    <row r="40" spans="1:3" s="2" customFormat="1" ht="30">
      <c r="A40" s="8" t="s">
        <v>37</v>
      </c>
      <c r="B40" s="100" t="s">
        <v>224</v>
      </c>
      <c r="C40" s="100" t="s">
        <v>208</v>
      </c>
    </row>
    <row r="41" spans="1:3" s="2" customFormat="1" ht="60">
      <c r="A41" s="8" t="s">
        <v>152</v>
      </c>
      <c r="B41" s="100" t="s">
        <v>225</v>
      </c>
      <c r="C41" s="100" t="s">
        <v>209</v>
      </c>
    </row>
    <row r="42" spans="1:3" s="2" customFormat="1"/>
    <row r="43" spans="1:3" s="2" customFormat="1"/>
    <row r="44" spans="1:3" s="2" customFormat="1"/>
    <row r="45" spans="1:3" s="2" customFormat="1"/>
    <row r="46" spans="1:3" s="2" customFormat="1"/>
    <row r="47" spans="1:3" s="2" customFormat="1"/>
    <row r="48" spans="1:3" s="2" customFormat="1"/>
    <row r="49" spans="1:1" s="2" customFormat="1"/>
    <row r="50" spans="1:1" s="2" customFormat="1">
      <c r="A50" s="89" t="s">
        <v>147</v>
      </c>
    </row>
    <row r="51" spans="1:1" s="2" customFormat="1"/>
    <row r="52" spans="1:1" s="2" customFormat="1"/>
    <row r="53" spans="1:1" s="2" customFormat="1"/>
    <row r="54" spans="1:1" s="2" customFormat="1"/>
    <row r="55" spans="1:1" s="2" customFormat="1"/>
    <row r="56" spans="1:1" s="2" customFormat="1"/>
    <row r="57" spans="1:1" s="2" customFormat="1"/>
    <row r="58" spans="1:1" s="2" customFormat="1"/>
    <row r="59" spans="1:1" s="2" customFormat="1"/>
    <row r="60" spans="1:1" s="2" customFormat="1"/>
    <row r="61" spans="1:1" s="2" customFormat="1"/>
    <row r="62" spans="1:1" s="2" customFormat="1"/>
    <row r="63" spans="1:1" s="2" customFormat="1"/>
    <row r="64" spans="1:1" s="2" customFormat="1"/>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row r="79" s="2" customFormat="1"/>
    <row r="80"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2" customFormat="1"/>
    <row r="98" s="2" customFormat="1"/>
    <row r="99" s="2" customFormat="1"/>
    <row r="100" s="2" customFormat="1"/>
    <row r="101" s="2" customFormat="1"/>
    <row r="102" s="2" customFormat="1"/>
    <row r="103" s="2" customFormat="1"/>
    <row r="104" s="2" customFormat="1"/>
    <row r="105" s="2" customFormat="1"/>
    <row r="106" s="2" customFormat="1"/>
    <row r="107" s="2" customFormat="1"/>
    <row r="108" s="2" customFormat="1"/>
    <row r="109" s="2" customFormat="1"/>
    <row r="110" s="2" customFormat="1"/>
    <row r="111" s="2" customFormat="1"/>
    <row r="112" s="2" customFormat="1"/>
    <row r="113" s="2" customFormat="1"/>
    <row r="114" s="2" customFormat="1"/>
    <row r="115" s="2" customFormat="1"/>
    <row r="116" s="2" customFormat="1"/>
    <row r="117" s="2" customFormat="1"/>
    <row r="118" s="2" customFormat="1"/>
    <row r="119" s="2" customFormat="1"/>
    <row r="120" s="2" customFormat="1"/>
    <row r="121" s="2" customFormat="1"/>
    <row r="122" s="2" customFormat="1"/>
    <row r="123" s="2" customFormat="1"/>
    <row r="124" s="2" customFormat="1"/>
    <row r="125" s="2" customFormat="1"/>
    <row r="126" s="2" customFormat="1"/>
    <row r="127" s="2" customFormat="1"/>
    <row r="128"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sheetData>
  <mergeCells count="4">
    <mergeCell ref="A7:B7"/>
    <mergeCell ref="C18:C20"/>
    <mergeCell ref="C21:C22"/>
    <mergeCell ref="C23:C24"/>
  </mergeCells>
  <hyperlinks>
    <hyperlink ref="A12" location="Sysselsatt_kapital" display="Sysselsatt kapital" xr:uid="{00000000-0004-0000-0000-000000000000}"/>
    <hyperlink ref="A17" location="Resultat_per_aktie__SEK" display="Resultat per aktie" xr:uid="{00000000-0004-0000-0000-000001000000}"/>
    <hyperlink ref="A18" location="EBIT_" display="EBIT_" xr:uid="{00000000-0004-0000-0000-000002000000}"/>
    <hyperlink ref="A21" location="EBITA__exklusive_jämförelsestörande_poster" display="EBITA " xr:uid="{00000000-0004-0000-0000-000003000000}"/>
    <hyperlink ref="A22" location="EBITA_marginal_exklusive_jämföreslsestörande_poster" display="EBITA marginal, % " xr:uid="{00000000-0004-0000-0000-000004000000}"/>
    <hyperlink ref="A23" location="EBITDA__exklusive_jämförelsestörande_poster" display="EBITDA" xr:uid="{00000000-0004-0000-0000-000005000000}"/>
    <hyperlink ref="A24" location="EBITDA_marginal_exklusive_jämföreslsestörande_poster" display="EBITDA marginal, %" xr:uid="{00000000-0004-0000-0000-000006000000}"/>
    <hyperlink ref="A37" location="P_E_tal" display="P/E tal" xr:uid="{00000000-0004-0000-0000-000007000000}"/>
    <hyperlink ref="A40" location="Avkastning_på_sysselsatt_kapital" display="Avkastning på sysselsatt kapital" xr:uid="{00000000-0004-0000-0000-000008000000}"/>
    <hyperlink ref="A39" location="Kapitalomsättningshastighet" display="Kapitalomsättningshastighet" xr:uid="{00000000-0004-0000-0000-000009000000}"/>
    <hyperlink ref="A14" location="Kassaflöde!B61" display="Skuldsättningsgrad, %" xr:uid="{00000000-0004-0000-0000-00000A000000}"/>
    <hyperlink ref="A26" location="Soliditet" display="Soliditet" xr:uid="{00000000-0004-0000-0000-00000C000000}"/>
    <hyperlink ref="A31" location="Kassaflöde!B40" display="Nettoskuld" xr:uid="{00000000-0004-0000-0000-00000D000000}"/>
    <hyperlink ref="A34" location="Operativt_kassaflöde" display="Operativt kassaflöde" xr:uid="{00000000-0004-0000-0000-00000E000000}"/>
    <hyperlink ref="A35" location="Operativt_kassaflöde_per_aktie" display="Operativt kassaflöde per aktie" xr:uid="{00000000-0004-0000-0000-00000F000000}"/>
    <hyperlink ref="A29" location="Fritt_kassaflöde_per_aktie" display="Fritt kassaflöde per aktie" xr:uid="{00000000-0004-0000-0000-000010000000}"/>
    <hyperlink ref="A28" location="Fritt_kassaflöde" display="Fritt kassaflöde" xr:uid="{00000000-0004-0000-0000-000011000000}"/>
    <hyperlink ref="A13" location="Kassakonvertering" display="Kassakonvertering" xr:uid="{00000000-0004-0000-0000-000012000000}"/>
    <hyperlink ref="A3" location="Resultaträkningar" display="Årliga och kvartalsvisa resultaträkningar" xr:uid="{00000000-0004-0000-0000-000013000000}"/>
    <hyperlink ref="A4" location="Balansräkningar" display="Årliga och kvartalsvisa balansräkningar" xr:uid="{00000000-0004-0000-0000-000014000000}"/>
    <hyperlink ref="A5" location="Kassaflödesrapporter" display="Årliga och kvartalsvisa kassaflödesrapporter" xr:uid="{00000000-0004-0000-0000-000015000000}"/>
    <hyperlink ref="A25" location="EBITDA_Räntenetto" display="EBITDA/Räntenetto" xr:uid="{00000000-0004-0000-0000-000016000000}"/>
    <hyperlink ref="A19" location="EBIT__exklusive_jämförelsestörande_poster" display="EBIT exklusive jämförelsestörande poster" xr:uid="{00000000-0004-0000-0000-000017000000}"/>
    <hyperlink ref="A20" location="EBIT_marginal_exklusive_jämföreslsestörande_poster" display="EBIT-marginal exklusive jämförelsestörande poster, % " xr:uid="{00000000-0004-0000-0000-000018000000}"/>
    <hyperlink ref="A32" location="Kassaflöde!B64" display="Nettoskuld/EBITDA " xr:uid="{00000000-0004-0000-0000-000019000000}"/>
    <hyperlink ref="A41" location="Rntek" display="Avkastning på eget kapital" xr:uid="{00000000-0004-0000-0000-00001A000000}"/>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L357"/>
  <sheetViews>
    <sheetView zoomScaleNormal="100" zoomScaleSheetLayoutView="100" workbookViewId="0">
      <selection activeCell="B1" sqref="B1"/>
    </sheetView>
  </sheetViews>
  <sheetFormatPr defaultRowHeight="15"/>
  <cols>
    <col min="1" max="1" width="9.140625" style="2"/>
    <col min="2" max="2" width="57.7109375" customWidth="1"/>
    <col min="3" max="27" width="12.7109375" customWidth="1"/>
    <col min="28" max="28" width="9.140625" style="2"/>
    <col min="29" max="29" width="9.140625" style="1"/>
    <col min="30" max="30" width="9.140625" style="2"/>
    <col min="31" max="31" width="17.28515625" style="2" bestFit="1" customWidth="1"/>
    <col min="32" max="64" width="9.140625" style="2"/>
  </cols>
  <sheetData>
    <row r="1" spans="2:40" s="2" customFormat="1">
      <c r="B1" s="3" t="s">
        <v>38</v>
      </c>
      <c r="C1" s="3"/>
      <c r="D1" s="3"/>
      <c r="E1" s="3"/>
      <c r="F1" s="3"/>
      <c r="G1" s="3"/>
      <c r="H1" s="3"/>
      <c r="I1" s="3"/>
      <c r="J1" s="3"/>
      <c r="K1" s="3"/>
      <c r="L1" s="3"/>
      <c r="M1" s="3"/>
      <c r="N1" s="3"/>
      <c r="O1" s="3"/>
      <c r="P1" s="3"/>
      <c r="Q1" s="3"/>
      <c r="AC1" s="1"/>
    </row>
    <row r="2" spans="2:40" s="2" customFormat="1">
      <c r="B2" s="3"/>
      <c r="C2" s="3"/>
      <c r="D2" s="3"/>
      <c r="E2" s="3"/>
      <c r="F2" s="3"/>
      <c r="G2" s="3"/>
      <c r="H2" s="3"/>
      <c r="I2" s="3"/>
      <c r="J2" s="3"/>
      <c r="K2" s="3"/>
      <c r="L2" s="3"/>
      <c r="M2" s="3"/>
      <c r="N2" s="3"/>
      <c r="O2" s="3"/>
      <c r="P2" s="3"/>
      <c r="Q2" s="3"/>
      <c r="AC2" s="1"/>
    </row>
    <row r="3" spans="2:40">
      <c r="B3" s="4" t="s">
        <v>39</v>
      </c>
      <c r="C3" s="10" t="s">
        <v>293</v>
      </c>
      <c r="D3" s="10" t="s">
        <v>292</v>
      </c>
      <c r="E3" s="10" t="s">
        <v>288</v>
      </c>
      <c r="F3" s="10" t="s">
        <v>286</v>
      </c>
      <c r="G3" s="10" t="s">
        <v>276</v>
      </c>
      <c r="H3" s="10" t="s">
        <v>274</v>
      </c>
      <c r="I3" s="10" t="s">
        <v>273</v>
      </c>
      <c r="J3" s="10" t="s">
        <v>269</v>
      </c>
      <c r="K3" s="10" t="s">
        <v>250</v>
      </c>
      <c r="L3" s="10" t="s">
        <v>231</v>
      </c>
      <c r="M3" s="10" t="s">
        <v>227</v>
      </c>
      <c r="N3" s="10" t="s">
        <v>228</v>
      </c>
      <c r="O3" s="10" t="s">
        <v>226</v>
      </c>
      <c r="P3" s="10" t="s">
        <v>172</v>
      </c>
      <c r="Q3" s="10" t="s">
        <v>151</v>
      </c>
      <c r="R3" s="10" t="s">
        <v>40</v>
      </c>
      <c r="S3" s="10" t="s">
        <v>41</v>
      </c>
      <c r="T3" s="10" t="s">
        <v>42</v>
      </c>
      <c r="U3" s="10" t="s">
        <v>43</v>
      </c>
      <c r="V3" s="10" t="s">
        <v>44</v>
      </c>
      <c r="W3" s="11" t="s">
        <v>45</v>
      </c>
      <c r="X3" s="10" t="s">
        <v>46</v>
      </c>
      <c r="Y3" s="10" t="s">
        <v>47</v>
      </c>
      <c r="Z3" s="10" t="s">
        <v>48</v>
      </c>
      <c r="AA3" s="10" t="s">
        <v>49</v>
      </c>
      <c r="AB3" s="1"/>
      <c r="AC3" s="12"/>
      <c r="AD3" s="13"/>
      <c r="AE3" s="13"/>
      <c r="AF3" s="14"/>
      <c r="AG3" s="14"/>
      <c r="AH3" s="14"/>
      <c r="AI3" s="14"/>
      <c r="AJ3" s="14"/>
      <c r="AK3" s="14"/>
      <c r="AL3" s="14"/>
      <c r="AM3" s="14"/>
      <c r="AN3" s="15"/>
    </row>
    <row r="4" spans="2:40" s="2" customFormat="1">
      <c r="B4" s="16" t="s">
        <v>50</v>
      </c>
      <c r="C4" s="93">
        <f>SUM(D4:G4)</f>
        <v>32836</v>
      </c>
      <c r="D4" s="93">
        <v>8118</v>
      </c>
      <c r="E4" s="93">
        <v>7743</v>
      </c>
      <c r="F4" s="93">
        <v>7689</v>
      </c>
      <c r="G4" s="93">
        <v>9286</v>
      </c>
      <c r="H4" s="93">
        <f>SUM(I4:L4)</f>
        <v>36588</v>
      </c>
      <c r="I4" s="93">
        <v>9018</v>
      </c>
      <c r="J4" s="93">
        <v>8828</v>
      </c>
      <c r="K4" s="93">
        <v>9361</v>
      </c>
      <c r="L4" s="93">
        <v>9381</v>
      </c>
      <c r="M4" s="93">
        <f>SUM(N4:Q4)</f>
        <v>34005</v>
      </c>
      <c r="N4" s="17">
        <v>8342</v>
      </c>
      <c r="O4" s="17">
        <v>8300</v>
      </c>
      <c r="P4" s="17">
        <v>8786</v>
      </c>
      <c r="Q4" s="17">
        <v>8577</v>
      </c>
      <c r="R4" s="93">
        <f>SUM(S4:V4)</f>
        <v>31581</v>
      </c>
      <c r="S4" s="17">
        <v>7708</v>
      </c>
      <c r="T4" s="17">
        <v>7310</v>
      </c>
      <c r="U4" s="18">
        <v>8265</v>
      </c>
      <c r="V4" s="18">
        <v>8298</v>
      </c>
      <c r="W4" s="18">
        <f>SUM(X4:AA4)</f>
        <v>27145</v>
      </c>
      <c r="X4" s="18">
        <v>7434</v>
      </c>
      <c r="Y4" s="17">
        <v>7072</v>
      </c>
      <c r="Z4" s="18">
        <v>6544</v>
      </c>
      <c r="AA4" s="18">
        <v>6095</v>
      </c>
      <c r="AC4" s="19"/>
      <c r="AD4" s="20"/>
      <c r="AE4" s="20"/>
      <c r="AF4" s="20"/>
      <c r="AG4" s="20"/>
      <c r="AH4" s="20"/>
      <c r="AI4" s="20"/>
      <c r="AJ4" s="20"/>
      <c r="AK4" s="20"/>
      <c r="AL4" s="20"/>
      <c r="AM4" s="20"/>
      <c r="AN4" s="15"/>
    </row>
    <row r="5" spans="2:40" s="2" customFormat="1">
      <c r="B5" s="16" t="s">
        <v>51</v>
      </c>
      <c r="C5" s="93">
        <f>SUM(D5:G5)</f>
        <v>-22314</v>
      </c>
      <c r="D5" s="93">
        <v>-5409</v>
      </c>
      <c r="E5" s="93">
        <v>-5322</v>
      </c>
      <c r="F5" s="93">
        <v>-5299</v>
      </c>
      <c r="G5" s="93">
        <v>-6284</v>
      </c>
      <c r="H5" s="93">
        <f>SUM(I5:L5)</f>
        <v>-24870</v>
      </c>
      <c r="I5" s="93">
        <v>-6188</v>
      </c>
      <c r="J5" s="93">
        <v>-6071</v>
      </c>
      <c r="K5" s="93">
        <v>-6291</v>
      </c>
      <c r="L5" s="93">
        <v>-6320</v>
      </c>
      <c r="M5" s="93">
        <f>SUM(N5:Q5)</f>
        <v>-23048</v>
      </c>
      <c r="N5" s="17">
        <v>-5799</v>
      </c>
      <c r="O5" s="17">
        <v>-5664</v>
      </c>
      <c r="P5" s="17">
        <v>-5855</v>
      </c>
      <c r="Q5" s="17">
        <v>-5730</v>
      </c>
      <c r="R5" s="93">
        <f>SUM(S5:V5)</f>
        <v>-21398</v>
      </c>
      <c r="S5" s="17">
        <v>-5288</v>
      </c>
      <c r="T5" s="17">
        <v>-4959</v>
      </c>
      <c r="U5" s="18">
        <v>-5586</v>
      </c>
      <c r="V5" s="18">
        <v>-5565</v>
      </c>
      <c r="W5" s="18">
        <f t="shared" ref="W5:W22" si="0">SUM(X5:AA5)</f>
        <v>-18079</v>
      </c>
      <c r="X5" s="18">
        <v>-5077</v>
      </c>
      <c r="Y5" s="17">
        <v>-4749</v>
      </c>
      <c r="Z5" s="18">
        <v>-4269</v>
      </c>
      <c r="AA5" s="18">
        <v>-3984</v>
      </c>
      <c r="AC5" s="19"/>
      <c r="AD5" s="20"/>
      <c r="AE5" s="20"/>
      <c r="AF5" s="20"/>
      <c r="AG5" s="20"/>
      <c r="AH5" s="20"/>
      <c r="AI5" s="20"/>
      <c r="AJ5" s="20"/>
      <c r="AK5" s="20"/>
      <c r="AL5" s="20"/>
      <c r="AM5" s="20"/>
    </row>
    <row r="6" spans="2:40" s="2" customFormat="1">
      <c r="B6" s="21" t="s">
        <v>52</v>
      </c>
      <c r="C6" s="22">
        <f t="shared" ref="C6" si="1">SUM(C4:C5)</f>
        <v>10522</v>
      </c>
      <c r="D6" s="22">
        <f t="shared" ref="D6:J6" si="2">SUM(D4:D5)</f>
        <v>2709</v>
      </c>
      <c r="E6" s="22">
        <f t="shared" si="2"/>
        <v>2421</v>
      </c>
      <c r="F6" s="22">
        <f t="shared" si="2"/>
        <v>2390</v>
      </c>
      <c r="G6" s="22">
        <f t="shared" si="2"/>
        <v>3002</v>
      </c>
      <c r="H6" s="22">
        <f t="shared" si="2"/>
        <v>11718</v>
      </c>
      <c r="I6" s="22">
        <f t="shared" si="2"/>
        <v>2830</v>
      </c>
      <c r="J6" s="22">
        <f t="shared" si="2"/>
        <v>2757</v>
      </c>
      <c r="K6" s="22">
        <f t="shared" ref="K6:Z6" si="3">SUM(K4:K5)</f>
        <v>3070</v>
      </c>
      <c r="L6" s="22">
        <f t="shared" si="3"/>
        <v>3061</v>
      </c>
      <c r="M6" s="22">
        <f>SUM(M4:M5)</f>
        <v>10957</v>
      </c>
      <c r="N6" s="22">
        <f t="shared" si="3"/>
        <v>2543</v>
      </c>
      <c r="O6" s="22">
        <f t="shared" si="3"/>
        <v>2636</v>
      </c>
      <c r="P6" s="22">
        <f t="shared" si="3"/>
        <v>2931</v>
      </c>
      <c r="Q6" s="22">
        <f t="shared" si="3"/>
        <v>2847</v>
      </c>
      <c r="R6" s="22">
        <f>SUM(R4:R5)</f>
        <v>10183</v>
      </c>
      <c r="S6" s="22">
        <f t="shared" si="3"/>
        <v>2420</v>
      </c>
      <c r="T6" s="22">
        <f t="shared" si="3"/>
        <v>2351</v>
      </c>
      <c r="U6" s="22">
        <f t="shared" si="3"/>
        <v>2679</v>
      </c>
      <c r="V6" s="22">
        <f t="shared" si="3"/>
        <v>2733</v>
      </c>
      <c r="W6" s="22">
        <f t="shared" si="3"/>
        <v>9066</v>
      </c>
      <c r="X6" s="22">
        <f t="shared" si="3"/>
        <v>2357</v>
      </c>
      <c r="Y6" s="22">
        <f t="shared" si="3"/>
        <v>2323</v>
      </c>
      <c r="Z6" s="22">
        <f t="shared" si="3"/>
        <v>2275</v>
      </c>
      <c r="AA6" s="22">
        <f>SUM(AA4:AA5)</f>
        <v>2111</v>
      </c>
      <c r="AC6" s="1"/>
    </row>
    <row r="7" spans="2:40" s="2" customFormat="1">
      <c r="B7" s="16" t="s">
        <v>53</v>
      </c>
      <c r="C7" s="93">
        <f>SUM(D7:G7)</f>
        <v>-2776</v>
      </c>
      <c r="D7" s="93">
        <v>-678</v>
      </c>
      <c r="E7" s="93">
        <v>-647</v>
      </c>
      <c r="F7" s="93">
        <v>-632</v>
      </c>
      <c r="G7" s="93">
        <v>-819</v>
      </c>
      <c r="H7" s="93">
        <f>SUM(I7:L7)</f>
        <v>-3202</v>
      </c>
      <c r="I7" s="93">
        <v>-800</v>
      </c>
      <c r="J7" s="93">
        <v>-786</v>
      </c>
      <c r="K7" s="93">
        <v>-816</v>
      </c>
      <c r="L7" s="93">
        <v>-800</v>
      </c>
      <c r="M7" s="93">
        <f>SUM(N7:Q7)</f>
        <v>-2669</v>
      </c>
      <c r="N7" s="17">
        <v>-674</v>
      </c>
      <c r="O7" s="17">
        <v>-651</v>
      </c>
      <c r="P7" s="17">
        <v>-676</v>
      </c>
      <c r="Q7" s="17">
        <v>-668</v>
      </c>
      <c r="R7" s="93">
        <f>SUM(S7:V7)</f>
        <v>-2556</v>
      </c>
      <c r="S7" s="17">
        <v>-630</v>
      </c>
      <c r="T7" s="17">
        <v>-599</v>
      </c>
      <c r="U7" s="18">
        <v>-670</v>
      </c>
      <c r="V7" s="18">
        <v>-657</v>
      </c>
      <c r="W7" s="18">
        <f t="shared" si="0"/>
        <v>-2302</v>
      </c>
      <c r="X7" s="18">
        <v>-629</v>
      </c>
      <c r="Y7" s="17">
        <v>-591</v>
      </c>
      <c r="Z7" s="18">
        <v>-558</v>
      </c>
      <c r="AA7" s="18">
        <v>-524</v>
      </c>
      <c r="AC7" s="1"/>
    </row>
    <row r="8" spans="2:40" s="2" customFormat="1">
      <c r="B8" s="16" t="s">
        <v>54</v>
      </c>
      <c r="C8" s="93">
        <f>SUM(D8:G8)</f>
        <v>-2834</v>
      </c>
      <c r="D8" s="93">
        <v>-733</v>
      </c>
      <c r="E8" s="93">
        <v>-624</v>
      </c>
      <c r="F8" s="93">
        <v>-677</v>
      </c>
      <c r="G8" s="93">
        <v>-800</v>
      </c>
      <c r="H8" s="93">
        <f>SUM(I8:L8)</f>
        <v>-3120</v>
      </c>
      <c r="I8" s="93">
        <v>-826</v>
      </c>
      <c r="J8" s="93">
        <v>-750</v>
      </c>
      <c r="K8" s="93">
        <v>-766</v>
      </c>
      <c r="L8" s="93">
        <v>-778</v>
      </c>
      <c r="M8" s="93">
        <f>SUM(N8:Q8)</f>
        <v>-3361</v>
      </c>
      <c r="N8" s="17">
        <v>-930</v>
      </c>
      <c r="O8" s="17">
        <v>-815</v>
      </c>
      <c r="P8" s="17">
        <v>-840</v>
      </c>
      <c r="Q8" s="17">
        <v>-776</v>
      </c>
      <c r="R8" s="93">
        <f>SUM(S8:V8)</f>
        <v>-3109</v>
      </c>
      <c r="S8" s="17">
        <v>-801</v>
      </c>
      <c r="T8" s="17">
        <v>-733</v>
      </c>
      <c r="U8" s="18">
        <v>-797</v>
      </c>
      <c r="V8" s="18">
        <v>-778</v>
      </c>
      <c r="W8" s="18">
        <f t="shared" si="0"/>
        <v>-2955</v>
      </c>
      <c r="X8" s="18">
        <v>-828</v>
      </c>
      <c r="Y8" s="17">
        <v>-757</v>
      </c>
      <c r="Z8" s="18">
        <v>-712</v>
      </c>
      <c r="AA8" s="18">
        <v>-658</v>
      </c>
      <c r="AC8" s="1"/>
    </row>
    <row r="9" spans="2:40" s="2" customFormat="1">
      <c r="B9" s="16" t="s">
        <v>55</v>
      </c>
      <c r="C9" s="93">
        <f>SUM(D9:G9)</f>
        <v>-582</v>
      </c>
      <c r="D9" s="93">
        <v>-152</v>
      </c>
      <c r="E9" s="93">
        <v>-127</v>
      </c>
      <c r="F9" s="93">
        <v>-140</v>
      </c>
      <c r="G9" s="93">
        <v>-163</v>
      </c>
      <c r="H9" s="93">
        <f>SUM(I9:L9)</f>
        <v>-617</v>
      </c>
      <c r="I9" s="93">
        <v>-158</v>
      </c>
      <c r="J9" s="93">
        <v>-152</v>
      </c>
      <c r="K9" s="93">
        <v>-155</v>
      </c>
      <c r="L9" s="93">
        <v>-152</v>
      </c>
      <c r="M9" s="93">
        <f>SUM(N9:Q9)</f>
        <v>-565</v>
      </c>
      <c r="N9" s="17">
        <v>-143</v>
      </c>
      <c r="O9" s="17">
        <v>-143</v>
      </c>
      <c r="P9" s="17">
        <v>-146</v>
      </c>
      <c r="Q9" s="17">
        <v>-133</v>
      </c>
      <c r="R9" s="93">
        <f>SUM(S9:V9)</f>
        <v>-516</v>
      </c>
      <c r="S9" s="17">
        <v>-134</v>
      </c>
      <c r="T9" s="17">
        <v>-122</v>
      </c>
      <c r="U9" s="18">
        <v>-131</v>
      </c>
      <c r="V9" s="18">
        <v>-129</v>
      </c>
      <c r="W9" s="18">
        <f t="shared" si="0"/>
        <v>-433</v>
      </c>
      <c r="X9" s="18">
        <v>-128</v>
      </c>
      <c r="Y9" s="17">
        <v>-100</v>
      </c>
      <c r="Z9" s="18">
        <v>-105</v>
      </c>
      <c r="AA9" s="18">
        <v>-100</v>
      </c>
      <c r="AC9" s="1"/>
    </row>
    <row r="10" spans="2:40" s="2" customFormat="1">
      <c r="B10" s="16" t="s">
        <v>56</v>
      </c>
      <c r="C10" s="93">
        <f>SUM(D10:G10)</f>
        <v>-50</v>
      </c>
      <c r="D10" s="93">
        <v>-40</v>
      </c>
      <c r="E10" s="93">
        <v>-24</v>
      </c>
      <c r="F10" s="93">
        <v>2</v>
      </c>
      <c r="G10" s="93">
        <v>12</v>
      </c>
      <c r="H10" s="93">
        <f>SUM(I10:L10)</f>
        <v>-125</v>
      </c>
      <c r="I10" s="93">
        <v>-38</v>
      </c>
      <c r="J10" s="93">
        <v>-36</v>
      </c>
      <c r="K10" s="93">
        <v>-14</v>
      </c>
      <c r="L10" s="93">
        <v>-37</v>
      </c>
      <c r="M10" s="93">
        <f>SUM(N10:Q10)</f>
        <v>329</v>
      </c>
      <c r="N10" s="17">
        <v>183</v>
      </c>
      <c r="O10" s="17">
        <v>105</v>
      </c>
      <c r="P10" s="17">
        <v>23</v>
      </c>
      <c r="Q10" s="17">
        <v>18</v>
      </c>
      <c r="R10" s="93">
        <f>SUM(S10:V10)</f>
        <v>79</v>
      </c>
      <c r="S10" s="17">
        <v>71</v>
      </c>
      <c r="T10" s="17">
        <v>20</v>
      </c>
      <c r="U10" s="18">
        <v>6</v>
      </c>
      <c r="V10" s="18">
        <v>-18</v>
      </c>
      <c r="W10" s="18">
        <f t="shared" si="0"/>
        <v>111</v>
      </c>
      <c r="X10" s="18">
        <v>66</v>
      </c>
      <c r="Y10" s="17">
        <v>36</v>
      </c>
      <c r="Z10" s="18">
        <v>-3</v>
      </c>
      <c r="AA10" s="18">
        <v>12</v>
      </c>
      <c r="AC10" s="1"/>
    </row>
    <row r="11" spans="2:40" s="2" customFormat="1">
      <c r="B11" s="16" t="s">
        <v>57</v>
      </c>
      <c r="C11" s="93">
        <f>SUM(D11:G11)</f>
        <v>2</v>
      </c>
      <c r="D11" s="93">
        <v>0</v>
      </c>
      <c r="E11" s="93">
        <v>0</v>
      </c>
      <c r="F11" s="93">
        <v>-1</v>
      </c>
      <c r="G11" s="93">
        <v>3</v>
      </c>
      <c r="H11" s="93">
        <f>SUM(I11:L11)</f>
        <v>4</v>
      </c>
      <c r="I11" s="93">
        <v>-2</v>
      </c>
      <c r="J11" s="93">
        <v>3</v>
      </c>
      <c r="K11" s="93">
        <v>2</v>
      </c>
      <c r="L11" s="93">
        <v>1</v>
      </c>
      <c r="M11" s="93">
        <f>SUM(N11:Q11)</f>
        <v>3</v>
      </c>
      <c r="N11" s="17">
        <v>-2</v>
      </c>
      <c r="O11" s="17">
        <v>1</v>
      </c>
      <c r="P11" s="17">
        <v>1</v>
      </c>
      <c r="Q11" s="17">
        <v>3</v>
      </c>
      <c r="R11" s="93">
        <f>SUM(S11:V11)</f>
        <v>10</v>
      </c>
      <c r="S11" s="17">
        <v>2</v>
      </c>
      <c r="T11" s="17">
        <v>3</v>
      </c>
      <c r="U11" s="18">
        <v>2</v>
      </c>
      <c r="V11" s="18">
        <v>3</v>
      </c>
      <c r="W11" s="18">
        <f t="shared" si="0"/>
        <v>9</v>
      </c>
      <c r="X11" s="18">
        <v>3</v>
      </c>
      <c r="Y11" s="17">
        <v>4</v>
      </c>
      <c r="Z11" s="18">
        <v>2</v>
      </c>
      <c r="AA11" s="18">
        <v>0</v>
      </c>
      <c r="AC11" s="1"/>
    </row>
    <row r="12" spans="2:40" s="2" customFormat="1">
      <c r="B12" s="21" t="s">
        <v>58</v>
      </c>
      <c r="C12" s="22">
        <f t="shared" ref="C12" si="4">SUM(C6:C11)</f>
        <v>4282</v>
      </c>
      <c r="D12" s="22">
        <f>SUM(D6:D11)</f>
        <v>1106</v>
      </c>
      <c r="E12" s="22">
        <f>SUM(E6:E11)</f>
        <v>999</v>
      </c>
      <c r="F12" s="22">
        <f>SUM(F6:F11)</f>
        <v>942</v>
      </c>
      <c r="G12" s="22">
        <f t="shared" ref="G12:H12" si="5">SUM(G6:G11)</f>
        <v>1235</v>
      </c>
      <c r="H12" s="22">
        <f t="shared" si="5"/>
        <v>4658</v>
      </c>
      <c r="I12" s="22">
        <f>SUM(I6:I11)</f>
        <v>1006</v>
      </c>
      <c r="J12" s="22">
        <f>SUM(J6:J11)</f>
        <v>1036</v>
      </c>
      <c r="K12" s="22">
        <f t="shared" ref="K12:Z12" si="6">SUM(K6:K11)</f>
        <v>1321</v>
      </c>
      <c r="L12" s="22">
        <f t="shared" si="6"/>
        <v>1295</v>
      </c>
      <c r="M12" s="22">
        <f t="shared" si="6"/>
        <v>4694</v>
      </c>
      <c r="N12" s="22">
        <f t="shared" si="6"/>
        <v>977</v>
      </c>
      <c r="O12" s="22">
        <f t="shared" si="6"/>
        <v>1133</v>
      </c>
      <c r="P12" s="22">
        <f t="shared" si="6"/>
        <v>1293</v>
      </c>
      <c r="Q12" s="22">
        <f t="shared" si="6"/>
        <v>1291</v>
      </c>
      <c r="R12" s="22">
        <f>SUM(R6:R11)</f>
        <v>4091</v>
      </c>
      <c r="S12" s="22">
        <f t="shared" si="6"/>
        <v>928</v>
      </c>
      <c r="T12" s="22">
        <f t="shared" si="6"/>
        <v>920</v>
      </c>
      <c r="U12" s="22">
        <f t="shared" si="6"/>
        <v>1089</v>
      </c>
      <c r="V12" s="22">
        <f t="shared" si="6"/>
        <v>1154</v>
      </c>
      <c r="W12" s="22">
        <f t="shared" si="6"/>
        <v>3496</v>
      </c>
      <c r="X12" s="22">
        <f t="shared" si="6"/>
        <v>841</v>
      </c>
      <c r="Y12" s="22">
        <f t="shared" si="6"/>
        <v>915</v>
      </c>
      <c r="Z12" s="22">
        <f t="shared" si="6"/>
        <v>899</v>
      </c>
      <c r="AA12" s="22">
        <f>SUM(AA6:AA11)</f>
        <v>841</v>
      </c>
      <c r="AB12" s="1"/>
      <c r="AC12" s="1"/>
    </row>
    <row r="13" spans="2:40" s="2" customFormat="1">
      <c r="B13" s="16" t="s">
        <v>59</v>
      </c>
      <c r="C13" s="93">
        <f>SUM(D13:G13)</f>
        <v>-397</v>
      </c>
      <c r="D13" s="93">
        <v>-166</v>
      </c>
      <c r="E13" s="93">
        <v>-80</v>
      </c>
      <c r="F13" s="93">
        <v>-105</v>
      </c>
      <c r="G13" s="93">
        <v>-46</v>
      </c>
      <c r="H13" s="93">
        <f>SUM(I13:L13)</f>
        <v>-3696</v>
      </c>
      <c r="I13" s="93">
        <v>-3431</v>
      </c>
      <c r="J13" s="93">
        <v>-127</v>
      </c>
      <c r="K13" s="93">
        <v>-118</v>
      </c>
      <c r="L13" s="93">
        <v>-20</v>
      </c>
      <c r="M13" s="93">
        <f>SUM(N13:Q13)</f>
        <v>-176</v>
      </c>
      <c r="N13" s="17">
        <v>-98</v>
      </c>
      <c r="O13" s="17">
        <v>-28</v>
      </c>
      <c r="P13" s="17">
        <v>-32</v>
      </c>
      <c r="Q13" s="17">
        <v>-18</v>
      </c>
      <c r="R13" s="93">
        <f>SUM(S13:V13)</f>
        <v>-69</v>
      </c>
      <c r="S13" s="17">
        <v>-314</v>
      </c>
      <c r="T13" s="17">
        <v>-45</v>
      </c>
      <c r="U13" s="18">
        <v>-76</v>
      </c>
      <c r="V13" s="18">
        <v>366</v>
      </c>
      <c r="W13" s="18">
        <f t="shared" si="0"/>
        <v>-391</v>
      </c>
      <c r="X13" s="18">
        <v>-118</v>
      </c>
      <c r="Y13" s="17">
        <v>-51</v>
      </c>
      <c r="Z13" s="18">
        <v>-107</v>
      </c>
      <c r="AA13" s="18">
        <v>-115</v>
      </c>
      <c r="AB13" s="1"/>
      <c r="AC13" s="1"/>
    </row>
    <row r="14" spans="2:40" s="2" customFormat="1">
      <c r="B14" s="21" t="s">
        <v>15</v>
      </c>
      <c r="C14" s="22">
        <f t="shared" ref="C14" si="7">SUM(C12:C13)</f>
        <v>3885</v>
      </c>
      <c r="D14" s="22">
        <f t="shared" ref="D14:H14" si="8">SUM(D12:D13)</f>
        <v>940</v>
      </c>
      <c r="E14" s="22">
        <f t="shared" si="8"/>
        <v>919</v>
      </c>
      <c r="F14" s="22">
        <f t="shared" si="8"/>
        <v>837</v>
      </c>
      <c r="G14" s="22">
        <f t="shared" si="8"/>
        <v>1189</v>
      </c>
      <c r="H14" s="22">
        <f t="shared" si="8"/>
        <v>962</v>
      </c>
      <c r="I14" s="22">
        <f>SUM(I12:I13)</f>
        <v>-2425</v>
      </c>
      <c r="J14" s="22">
        <f>SUM(J12:J13)</f>
        <v>909</v>
      </c>
      <c r="K14" s="22">
        <f>SUM(K12:K13)</f>
        <v>1203</v>
      </c>
      <c r="L14" s="22">
        <f>SUM(L12:L13)</f>
        <v>1275</v>
      </c>
      <c r="M14" s="22">
        <f t="shared" ref="M14:Z14" si="9">SUM(M12:M13)</f>
        <v>4518</v>
      </c>
      <c r="N14" s="22">
        <f t="shared" si="9"/>
        <v>879</v>
      </c>
      <c r="O14" s="22">
        <f t="shared" si="9"/>
        <v>1105</v>
      </c>
      <c r="P14" s="22">
        <f t="shared" si="9"/>
        <v>1261</v>
      </c>
      <c r="Q14" s="22">
        <f t="shared" si="9"/>
        <v>1273</v>
      </c>
      <c r="R14" s="22">
        <f>SUM(R12:R13)</f>
        <v>4022</v>
      </c>
      <c r="S14" s="22">
        <f t="shared" si="9"/>
        <v>614</v>
      </c>
      <c r="T14" s="22">
        <f t="shared" si="9"/>
        <v>875</v>
      </c>
      <c r="U14" s="22">
        <f t="shared" si="9"/>
        <v>1013</v>
      </c>
      <c r="V14" s="22">
        <f t="shared" si="9"/>
        <v>1520</v>
      </c>
      <c r="W14" s="22">
        <f t="shared" si="9"/>
        <v>3105</v>
      </c>
      <c r="X14" s="22">
        <f t="shared" si="9"/>
        <v>723</v>
      </c>
      <c r="Y14" s="22">
        <f t="shared" si="9"/>
        <v>864</v>
      </c>
      <c r="Z14" s="22">
        <f t="shared" si="9"/>
        <v>792</v>
      </c>
      <c r="AA14" s="22">
        <f>SUM(AA12:AA13)</f>
        <v>726</v>
      </c>
      <c r="AC14" s="1"/>
    </row>
    <row r="15" spans="2:40" s="2" customFormat="1">
      <c r="B15" s="23" t="s">
        <v>281</v>
      </c>
      <c r="C15" s="93">
        <f>SUM(D15:G15)</f>
        <v>-289</v>
      </c>
      <c r="D15" s="23">
        <v>-74</v>
      </c>
      <c r="E15" s="23">
        <v>-70</v>
      </c>
      <c r="F15" s="23">
        <v>-84</v>
      </c>
      <c r="G15" s="23">
        <v>-61</v>
      </c>
      <c r="H15" s="93">
        <f>SUM(I15:L15)</f>
        <v>-381</v>
      </c>
      <c r="I15" s="23">
        <v>-91</v>
      </c>
      <c r="J15" s="23">
        <v>-59</v>
      </c>
      <c r="K15" s="23">
        <v>-111</v>
      </c>
      <c r="L15" s="23">
        <v>-120</v>
      </c>
      <c r="M15" s="23">
        <v>-282</v>
      </c>
      <c r="N15" s="20">
        <v>-78</v>
      </c>
      <c r="O15" s="20">
        <v>-72</v>
      </c>
      <c r="P15" s="20">
        <v>-70</v>
      </c>
      <c r="Q15" s="20">
        <v>-62</v>
      </c>
      <c r="R15" s="20">
        <v>-230</v>
      </c>
      <c r="S15" s="20">
        <v>-57</v>
      </c>
      <c r="T15" s="20">
        <v>-66</v>
      </c>
      <c r="U15" s="20">
        <v>-56</v>
      </c>
      <c r="V15" s="20">
        <v>-51</v>
      </c>
      <c r="W15" s="20">
        <v>-209</v>
      </c>
      <c r="X15" s="20">
        <v>-53</v>
      </c>
      <c r="Y15" s="20">
        <v>-46</v>
      </c>
      <c r="Z15" s="20">
        <v>-63</v>
      </c>
      <c r="AA15" s="20">
        <v>-47</v>
      </c>
      <c r="AC15" s="1"/>
    </row>
    <row r="16" spans="2:40" s="2" customFormat="1">
      <c r="B16" s="21" t="s">
        <v>60</v>
      </c>
      <c r="C16" s="22">
        <f t="shared" ref="C16" si="10">SUM(C14:C15)</f>
        <v>3596</v>
      </c>
      <c r="D16" s="22">
        <f t="shared" ref="D16:AA16" si="11">SUM(D14:D15)</f>
        <v>866</v>
      </c>
      <c r="E16" s="22">
        <f t="shared" si="11"/>
        <v>849</v>
      </c>
      <c r="F16" s="22">
        <f t="shared" si="11"/>
        <v>753</v>
      </c>
      <c r="G16" s="22">
        <f t="shared" si="11"/>
        <v>1128</v>
      </c>
      <c r="H16" s="22">
        <f t="shared" si="11"/>
        <v>581</v>
      </c>
      <c r="I16" s="22">
        <f t="shared" si="11"/>
        <v>-2516</v>
      </c>
      <c r="J16" s="22">
        <f t="shared" si="11"/>
        <v>850</v>
      </c>
      <c r="K16" s="22">
        <f t="shared" si="11"/>
        <v>1092</v>
      </c>
      <c r="L16" s="22">
        <f t="shared" si="11"/>
        <v>1155</v>
      </c>
      <c r="M16" s="22">
        <f t="shared" si="11"/>
        <v>4236</v>
      </c>
      <c r="N16" s="22">
        <f t="shared" si="11"/>
        <v>801</v>
      </c>
      <c r="O16" s="22">
        <f t="shared" si="11"/>
        <v>1033</v>
      </c>
      <c r="P16" s="22">
        <f t="shared" si="11"/>
        <v>1191</v>
      </c>
      <c r="Q16" s="22">
        <f t="shared" si="11"/>
        <v>1211</v>
      </c>
      <c r="R16" s="22">
        <f t="shared" si="11"/>
        <v>3792</v>
      </c>
      <c r="S16" s="22">
        <f t="shared" si="11"/>
        <v>557</v>
      </c>
      <c r="T16" s="22">
        <f t="shared" si="11"/>
        <v>809</v>
      </c>
      <c r="U16" s="22">
        <f t="shared" si="11"/>
        <v>957</v>
      </c>
      <c r="V16" s="22">
        <f t="shared" si="11"/>
        <v>1469</v>
      </c>
      <c r="W16" s="22">
        <f t="shared" si="11"/>
        <v>2896</v>
      </c>
      <c r="X16" s="22">
        <f t="shared" si="11"/>
        <v>670</v>
      </c>
      <c r="Y16" s="22">
        <f t="shared" si="11"/>
        <v>818</v>
      </c>
      <c r="Z16" s="22">
        <f t="shared" si="11"/>
        <v>729</v>
      </c>
      <c r="AA16" s="22">
        <f t="shared" si="11"/>
        <v>679</v>
      </c>
      <c r="AC16" s="1"/>
    </row>
    <row r="17" spans="2:31" s="2" customFormat="1">
      <c r="B17" s="16" t="s">
        <v>61</v>
      </c>
      <c r="C17" s="93">
        <f>SUM(D17:G17)</f>
        <v>-885</v>
      </c>
      <c r="D17" s="93">
        <v>-206</v>
      </c>
      <c r="E17" s="93">
        <v>-197</v>
      </c>
      <c r="F17" s="93">
        <v>-181</v>
      </c>
      <c r="G17" s="93">
        <v>-301</v>
      </c>
      <c r="H17" s="93">
        <f>SUM(I17:L17)</f>
        <v>-780</v>
      </c>
      <c r="I17" s="93">
        <v>-3</v>
      </c>
      <c r="J17" s="93">
        <v>-188</v>
      </c>
      <c r="K17" s="93">
        <v>-286</v>
      </c>
      <c r="L17" s="93">
        <v>-303</v>
      </c>
      <c r="M17" s="93">
        <f>SUM(N17:Q17)</f>
        <v>-1046</v>
      </c>
      <c r="N17" s="17">
        <v>-200</v>
      </c>
      <c r="O17" s="17">
        <v>-251</v>
      </c>
      <c r="P17" s="17">
        <v>-294</v>
      </c>
      <c r="Q17" s="17">
        <v>-301</v>
      </c>
      <c r="R17" s="93">
        <f>SUM(S17:V17)</f>
        <v>-918</v>
      </c>
      <c r="S17" s="17">
        <v>-284</v>
      </c>
      <c r="T17" s="17">
        <v>-174</v>
      </c>
      <c r="U17" s="18">
        <v>-220</v>
      </c>
      <c r="V17" s="18">
        <v>-240</v>
      </c>
      <c r="W17" s="18">
        <f t="shared" si="0"/>
        <v>-680</v>
      </c>
      <c r="X17" s="18">
        <v>-151</v>
      </c>
      <c r="Y17" s="17">
        <v>-187</v>
      </c>
      <c r="Z17" s="18">
        <v>-192</v>
      </c>
      <c r="AA17" s="18">
        <v>-150</v>
      </c>
      <c r="AB17" s="15"/>
      <c r="AC17" s="1"/>
    </row>
    <row r="18" spans="2:31" s="2" customFormat="1">
      <c r="B18" s="21" t="s">
        <v>239</v>
      </c>
      <c r="C18" s="22">
        <f t="shared" ref="C18" si="12">SUM(C16:C17)</f>
        <v>2711</v>
      </c>
      <c r="D18" s="22">
        <f t="shared" ref="D18:H18" si="13">SUM(D16:D17)</f>
        <v>660</v>
      </c>
      <c r="E18" s="22">
        <f t="shared" si="13"/>
        <v>652</v>
      </c>
      <c r="F18" s="22">
        <f t="shared" si="13"/>
        <v>572</v>
      </c>
      <c r="G18" s="22">
        <f t="shared" si="13"/>
        <v>827</v>
      </c>
      <c r="H18" s="22">
        <f t="shared" si="13"/>
        <v>-199</v>
      </c>
      <c r="I18" s="22">
        <f t="shared" ref="I18:AA18" si="14">SUM(I16:I17)</f>
        <v>-2519</v>
      </c>
      <c r="J18" s="22">
        <f t="shared" si="14"/>
        <v>662</v>
      </c>
      <c r="K18" s="22">
        <f t="shared" si="14"/>
        <v>806</v>
      </c>
      <c r="L18" s="22">
        <f t="shared" si="14"/>
        <v>852</v>
      </c>
      <c r="M18" s="22">
        <f t="shared" si="14"/>
        <v>3190</v>
      </c>
      <c r="N18" s="22">
        <f t="shared" si="14"/>
        <v>601</v>
      </c>
      <c r="O18" s="22">
        <f t="shared" si="14"/>
        <v>782</v>
      </c>
      <c r="P18" s="22">
        <f t="shared" si="14"/>
        <v>897</v>
      </c>
      <c r="Q18" s="22">
        <f t="shared" si="14"/>
        <v>910</v>
      </c>
      <c r="R18" s="22">
        <f t="shared" si="14"/>
        <v>2874</v>
      </c>
      <c r="S18" s="22">
        <f t="shared" si="14"/>
        <v>273</v>
      </c>
      <c r="T18" s="22">
        <f t="shared" si="14"/>
        <v>635</v>
      </c>
      <c r="U18" s="22">
        <f t="shared" si="14"/>
        <v>737</v>
      </c>
      <c r="V18" s="22">
        <f t="shared" si="14"/>
        <v>1229</v>
      </c>
      <c r="W18" s="22">
        <f t="shared" si="14"/>
        <v>2216</v>
      </c>
      <c r="X18" s="22">
        <f t="shared" si="14"/>
        <v>519</v>
      </c>
      <c r="Y18" s="22">
        <f t="shared" si="14"/>
        <v>631</v>
      </c>
      <c r="Z18" s="22">
        <f t="shared" si="14"/>
        <v>537</v>
      </c>
      <c r="AA18" s="22">
        <f t="shared" si="14"/>
        <v>529</v>
      </c>
      <c r="AC18" s="1"/>
    </row>
    <row r="19" spans="2:31" s="2" customFormat="1">
      <c r="B19" s="112" t="s">
        <v>240</v>
      </c>
      <c r="C19" s="91">
        <v>0</v>
      </c>
      <c r="D19" s="91">
        <v>0</v>
      </c>
      <c r="E19" s="91">
        <v>0</v>
      </c>
      <c r="F19" s="91">
        <v>0</v>
      </c>
      <c r="G19" s="91">
        <v>0</v>
      </c>
      <c r="H19" s="91">
        <v>0</v>
      </c>
      <c r="I19" s="91">
        <v>0</v>
      </c>
      <c r="J19" s="91">
        <v>0</v>
      </c>
      <c r="K19" s="91">
        <v>0</v>
      </c>
      <c r="L19" s="91">
        <v>0</v>
      </c>
      <c r="M19" s="91">
        <v>0</v>
      </c>
      <c r="N19" s="91">
        <v>0</v>
      </c>
      <c r="O19" s="91">
        <v>0</v>
      </c>
      <c r="P19" s="91">
        <v>0</v>
      </c>
      <c r="Q19" s="91">
        <v>0</v>
      </c>
      <c r="R19" s="91">
        <v>0</v>
      </c>
      <c r="S19" s="91">
        <v>0</v>
      </c>
      <c r="T19" s="91">
        <v>0</v>
      </c>
      <c r="U19" s="91">
        <v>0</v>
      </c>
      <c r="V19" s="91">
        <v>0</v>
      </c>
      <c r="W19" s="113">
        <v>4369</v>
      </c>
      <c r="X19" s="91">
        <v>0</v>
      </c>
      <c r="Y19" s="91">
        <v>0</v>
      </c>
      <c r="Z19" s="113">
        <v>4369</v>
      </c>
      <c r="AA19" s="91">
        <v>0</v>
      </c>
      <c r="AC19" s="1"/>
    </row>
    <row r="20" spans="2:31" s="2" customFormat="1">
      <c r="B20" s="69" t="s">
        <v>62</v>
      </c>
      <c r="C20" s="111">
        <f t="shared" ref="C20:F20" si="15">SUM(C18:C19)</f>
        <v>2711</v>
      </c>
      <c r="D20" s="111">
        <f t="shared" si="15"/>
        <v>660</v>
      </c>
      <c r="E20" s="111">
        <f t="shared" si="15"/>
        <v>652</v>
      </c>
      <c r="F20" s="111">
        <f t="shared" si="15"/>
        <v>572</v>
      </c>
      <c r="G20" s="111">
        <f t="shared" ref="G20:H20" si="16">SUM(G18:G19)</f>
        <v>827</v>
      </c>
      <c r="H20" s="111">
        <f t="shared" si="16"/>
        <v>-199</v>
      </c>
      <c r="I20" s="111">
        <f>SUM(I18:I19)</f>
        <v>-2519</v>
      </c>
      <c r="J20" s="111">
        <f>SUM(J18:J19)</f>
        <v>662</v>
      </c>
      <c r="K20" s="111">
        <f>SUM(K18:K19)</f>
        <v>806</v>
      </c>
      <c r="L20" s="111">
        <f>SUM(L18:L19)</f>
        <v>852</v>
      </c>
      <c r="M20" s="111">
        <f t="shared" ref="M20:AA20" si="17">SUM(M18:M19)</f>
        <v>3190</v>
      </c>
      <c r="N20" s="111">
        <f t="shared" si="17"/>
        <v>601</v>
      </c>
      <c r="O20" s="111">
        <f t="shared" si="17"/>
        <v>782</v>
      </c>
      <c r="P20" s="111">
        <f t="shared" si="17"/>
        <v>897</v>
      </c>
      <c r="Q20" s="111">
        <f t="shared" si="17"/>
        <v>910</v>
      </c>
      <c r="R20" s="111">
        <f t="shared" si="17"/>
        <v>2874</v>
      </c>
      <c r="S20" s="111">
        <f t="shared" si="17"/>
        <v>273</v>
      </c>
      <c r="T20" s="111">
        <f t="shared" si="17"/>
        <v>635</v>
      </c>
      <c r="U20" s="111">
        <f t="shared" si="17"/>
        <v>737</v>
      </c>
      <c r="V20" s="111">
        <f t="shared" si="17"/>
        <v>1229</v>
      </c>
      <c r="W20" s="111">
        <f t="shared" si="17"/>
        <v>6585</v>
      </c>
      <c r="X20" s="111">
        <f t="shared" si="17"/>
        <v>519</v>
      </c>
      <c r="Y20" s="111">
        <f t="shared" si="17"/>
        <v>631</v>
      </c>
      <c r="Z20" s="111">
        <f t="shared" si="17"/>
        <v>4906</v>
      </c>
      <c r="AA20" s="111">
        <f t="shared" si="17"/>
        <v>529</v>
      </c>
      <c r="AC20" s="1"/>
    </row>
    <row r="21" spans="2:31" s="2" customFormat="1">
      <c r="B21" s="16" t="s">
        <v>63</v>
      </c>
      <c r="C21" s="17">
        <v>2712</v>
      </c>
      <c r="D21" s="17">
        <v>661</v>
      </c>
      <c r="E21" s="17">
        <v>652</v>
      </c>
      <c r="F21" s="17">
        <v>572</v>
      </c>
      <c r="G21" s="17">
        <v>827</v>
      </c>
      <c r="H21" s="17">
        <v>-199</v>
      </c>
      <c r="I21" s="17">
        <v>-2519</v>
      </c>
      <c r="J21" s="17">
        <v>662</v>
      </c>
      <c r="K21" s="17">
        <v>806</v>
      </c>
      <c r="L21" s="17">
        <v>852</v>
      </c>
      <c r="M21" s="17">
        <v>3190</v>
      </c>
      <c r="N21" s="17">
        <v>601</v>
      </c>
      <c r="O21" s="17">
        <v>782</v>
      </c>
      <c r="P21" s="17">
        <v>897</v>
      </c>
      <c r="Q21" s="17">
        <v>910</v>
      </c>
      <c r="R21" s="17">
        <v>2874</v>
      </c>
      <c r="S21" s="17">
        <v>273</v>
      </c>
      <c r="T21" s="17">
        <v>635</v>
      </c>
      <c r="U21" s="18">
        <v>737</v>
      </c>
      <c r="V21" s="18">
        <v>1229</v>
      </c>
      <c r="W21" s="18">
        <f t="shared" si="0"/>
        <v>6585</v>
      </c>
      <c r="X21" s="18">
        <v>519</v>
      </c>
      <c r="Y21" s="17">
        <v>631</v>
      </c>
      <c r="Z21" s="18">
        <v>4906</v>
      </c>
      <c r="AA21" s="18">
        <v>529</v>
      </c>
      <c r="AC21" s="1"/>
    </row>
    <row r="22" spans="2:31" s="2" customFormat="1">
      <c r="B22" s="90" t="s">
        <v>144</v>
      </c>
      <c r="C22" s="90">
        <v>-1</v>
      </c>
      <c r="D22" s="90">
        <v>-1</v>
      </c>
      <c r="E22" s="90">
        <v>0</v>
      </c>
      <c r="F22" s="90">
        <v>0</v>
      </c>
      <c r="G22" s="90">
        <v>0</v>
      </c>
      <c r="H22" s="90">
        <v>0</v>
      </c>
      <c r="I22" s="90">
        <v>0</v>
      </c>
      <c r="J22" s="91">
        <v>0</v>
      </c>
      <c r="K22" s="91">
        <v>0</v>
      </c>
      <c r="L22" s="91">
        <v>0</v>
      </c>
      <c r="M22" s="91">
        <v>0</v>
      </c>
      <c r="N22" s="91">
        <v>0</v>
      </c>
      <c r="O22" s="91">
        <v>0</v>
      </c>
      <c r="P22" s="91">
        <v>0</v>
      </c>
      <c r="Q22" s="91">
        <v>0</v>
      </c>
      <c r="R22" s="91">
        <v>0</v>
      </c>
      <c r="S22" s="91">
        <v>0</v>
      </c>
      <c r="T22" s="91">
        <v>0</v>
      </c>
      <c r="U22" s="92">
        <v>0</v>
      </c>
      <c r="V22" s="92">
        <v>0</v>
      </c>
      <c r="W22" s="92">
        <f t="shared" si="0"/>
        <v>0</v>
      </c>
      <c r="X22" s="92">
        <v>0</v>
      </c>
      <c r="Y22" s="91">
        <v>0</v>
      </c>
      <c r="Z22" s="92">
        <v>0</v>
      </c>
      <c r="AA22" s="92">
        <v>0</v>
      </c>
      <c r="AB22" s="1"/>
      <c r="AC22" s="1"/>
    </row>
    <row r="23" spans="2:31" s="2" customFormat="1">
      <c r="B23" s="20"/>
      <c r="C23" s="20"/>
      <c r="D23" s="20"/>
      <c r="E23" s="20"/>
      <c r="F23" s="20"/>
      <c r="G23" s="20"/>
      <c r="H23" s="20"/>
      <c r="I23" s="20"/>
      <c r="J23" s="18"/>
      <c r="K23" s="20"/>
      <c r="L23" s="20"/>
      <c r="M23" s="20"/>
      <c r="N23" s="20"/>
      <c r="O23" s="20"/>
      <c r="P23" s="20"/>
      <c r="Q23" s="20"/>
      <c r="R23" s="24"/>
      <c r="S23" s="24"/>
      <c r="T23" s="24"/>
      <c r="U23" s="25"/>
      <c r="V23" s="25"/>
      <c r="W23" s="25"/>
      <c r="X23" s="25"/>
      <c r="Y23" s="24"/>
      <c r="Z23" s="25"/>
      <c r="AA23" s="25"/>
      <c r="AB23" s="1"/>
      <c r="AC23" s="1"/>
    </row>
    <row r="24" spans="2:31" s="2" customFormat="1">
      <c r="B24" s="26" t="s">
        <v>64</v>
      </c>
      <c r="C24" s="26"/>
      <c r="D24" s="26"/>
      <c r="E24" s="26"/>
      <c r="F24" s="26"/>
      <c r="G24" s="26"/>
      <c r="H24" s="26"/>
      <c r="I24" s="26"/>
      <c r="J24" s="26"/>
      <c r="K24" s="26"/>
      <c r="L24" s="26"/>
      <c r="M24" s="26"/>
      <c r="N24" s="26"/>
      <c r="O24" s="26"/>
      <c r="P24" s="26"/>
      <c r="Q24" s="26"/>
      <c r="R24" s="26"/>
      <c r="S24" s="26"/>
      <c r="T24" s="26"/>
      <c r="U24" s="26"/>
      <c r="V24" s="26"/>
      <c r="W24" s="26"/>
      <c r="X24" s="26"/>
      <c r="Y24" s="26"/>
      <c r="Z24" s="26"/>
      <c r="AC24" s="1"/>
    </row>
    <row r="25" spans="2:31" s="2" customFormat="1">
      <c r="B25" s="4" t="s">
        <v>284</v>
      </c>
      <c r="C25" s="10" t="s">
        <v>293</v>
      </c>
      <c r="D25" s="10" t="s">
        <v>292</v>
      </c>
      <c r="E25" s="10" t="s">
        <v>288</v>
      </c>
      <c r="F25" s="10" t="s">
        <v>286</v>
      </c>
      <c r="G25" s="10" t="s">
        <v>276</v>
      </c>
      <c r="H25" s="10" t="s">
        <v>274</v>
      </c>
      <c r="I25" s="10" t="s">
        <v>273</v>
      </c>
      <c r="J25" s="10" t="s">
        <v>269</v>
      </c>
      <c r="K25" s="10" t="s">
        <v>250</v>
      </c>
      <c r="L25" s="10" t="s">
        <v>231</v>
      </c>
      <c r="M25" s="10" t="s">
        <v>227</v>
      </c>
      <c r="N25" s="10" t="s">
        <v>228</v>
      </c>
      <c r="O25" s="10" t="s">
        <v>226</v>
      </c>
      <c r="P25" s="10" t="s">
        <v>172</v>
      </c>
      <c r="Q25" s="10" t="s">
        <v>151</v>
      </c>
      <c r="R25" s="10" t="s">
        <v>40</v>
      </c>
      <c r="S25" s="10" t="s">
        <v>41</v>
      </c>
      <c r="T25" s="10" t="s">
        <v>42</v>
      </c>
      <c r="U25" s="10" t="s">
        <v>43</v>
      </c>
      <c r="V25" s="10" t="s">
        <v>44</v>
      </c>
      <c r="W25" s="11" t="s">
        <v>45</v>
      </c>
      <c r="X25" s="10" t="s">
        <v>46</v>
      </c>
      <c r="Y25" s="10" t="s">
        <v>47</v>
      </c>
      <c r="Z25" s="10" t="s">
        <v>48</v>
      </c>
      <c r="AA25" s="10" t="s">
        <v>49</v>
      </c>
      <c r="AC25" s="1"/>
      <c r="AE25" s="27"/>
    </row>
    <row r="26" spans="2:31" s="2" customFormat="1">
      <c r="B26" s="16" t="s">
        <v>241</v>
      </c>
      <c r="C26" s="28">
        <f t="shared" ref="C26:D26" si="18">C18/(C30/1000000)</f>
        <v>10.001040941985467</v>
      </c>
      <c r="D26" s="28">
        <f t="shared" si="18"/>
        <v>2.4347794251974948</v>
      </c>
      <c r="E26" s="28">
        <f t="shared" ref="E26:F26" si="19">E18/(E30/1000000)</f>
        <v>2.4052669473163131</v>
      </c>
      <c r="F26" s="28">
        <f t="shared" si="19"/>
        <v>2.1101421685044954</v>
      </c>
      <c r="G26" s="28">
        <f t="shared" ref="G26:H26" si="20">G18/(G30/1000000)</f>
        <v>3.0508524009671638</v>
      </c>
      <c r="H26" s="28">
        <f t="shared" si="20"/>
        <v>-0.73412288729439612</v>
      </c>
      <c r="I26" s="28">
        <f t="shared" ref="I26" si="21">I18/(I30/1000000)</f>
        <v>-9.2927414728371058</v>
      </c>
      <c r="J26" s="28">
        <f t="shared" ref="J26:AA26" si="22">J18/(J30/1000000)</f>
        <v>2.4421575446677903</v>
      </c>
      <c r="K26" s="28">
        <f t="shared" si="22"/>
        <v>2.9733821465290617</v>
      </c>
      <c r="L26" s="28">
        <f t="shared" si="22"/>
        <v>3.143078894345857</v>
      </c>
      <c r="M26" s="28">
        <f t="shared" si="22"/>
        <v>11.768100555121224</v>
      </c>
      <c r="N26" s="28">
        <f t="shared" si="22"/>
        <v>2.2171249008237792</v>
      </c>
      <c r="O26" s="28">
        <f t="shared" si="22"/>
        <v>2.8848447128855166</v>
      </c>
      <c r="P26" s="28">
        <f t="shared" si="22"/>
        <v>3.3090865824275042</v>
      </c>
      <c r="Q26" s="28">
        <f t="shared" si="22"/>
        <v>3.3570443589844245</v>
      </c>
      <c r="R26" s="28">
        <f t="shared" si="22"/>
        <v>10.602357678814545</v>
      </c>
      <c r="S26" s="28">
        <f t="shared" si="22"/>
        <v>1.0071133076953274</v>
      </c>
      <c r="T26" s="28">
        <f t="shared" si="22"/>
        <v>2.3425529318188016</v>
      </c>
      <c r="U26" s="28">
        <f t="shared" si="22"/>
        <v>2.7188370248038694</v>
      </c>
      <c r="V26" s="28">
        <f t="shared" si="22"/>
        <v>4.5338544144965471</v>
      </c>
      <c r="W26" s="28">
        <f t="shared" si="22"/>
        <v>8.1749563730873458</v>
      </c>
      <c r="X26" s="28">
        <f t="shared" si="22"/>
        <v>1.9146220025416663</v>
      </c>
      <c r="Y26" s="28">
        <f t="shared" si="22"/>
        <v>2.327796692878211</v>
      </c>
      <c r="Z26" s="28">
        <f t="shared" si="22"/>
        <v>1.9810250777743252</v>
      </c>
      <c r="AA26" s="28">
        <f t="shared" si="22"/>
        <v>1.9515125998931435</v>
      </c>
      <c r="AC26" s="1"/>
      <c r="AE26" s="29"/>
    </row>
    <row r="27" spans="2:31" s="2" customFormat="1">
      <c r="B27" s="16" t="s">
        <v>12</v>
      </c>
      <c r="C27" s="28">
        <f t="shared" ref="C27:D27" si="23">C19/(C30/1000000)</f>
        <v>0</v>
      </c>
      <c r="D27" s="28">
        <f t="shared" si="23"/>
        <v>0</v>
      </c>
      <c r="E27" s="28">
        <f t="shared" ref="E27:F27" si="24">E19/(E30/1000000)</f>
        <v>0</v>
      </c>
      <c r="F27" s="28">
        <f t="shared" si="24"/>
        <v>0</v>
      </c>
      <c r="G27" s="28">
        <f t="shared" ref="G27:H27" si="25">G19/(G30/1000000)</f>
        <v>0</v>
      </c>
      <c r="H27" s="28">
        <f t="shared" si="25"/>
        <v>0</v>
      </c>
      <c r="I27" s="28">
        <f t="shared" ref="I27" si="26">I19/(I30/1000000)</f>
        <v>0</v>
      </c>
      <c r="J27" s="28">
        <f t="shared" ref="J27:AA27" si="27">J19/(J30/1000000)</f>
        <v>0</v>
      </c>
      <c r="K27" s="28">
        <f t="shared" si="27"/>
        <v>0</v>
      </c>
      <c r="L27" s="28">
        <f t="shared" si="27"/>
        <v>0</v>
      </c>
      <c r="M27" s="28">
        <f t="shared" si="27"/>
        <v>0</v>
      </c>
      <c r="N27" s="28">
        <f t="shared" si="27"/>
        <v>0</v>
      </c>
      <c r="O27" s="28">
        <f t="shared" si="27"/>
        <v>0</v>
      </c>
      <c r="P27" s="28">
        <f t="shared" si="27"/>
        <v>0</v>
      </c>
      <c r="Q27" s="28">
        <f t="shared" si="27"/>
        <v>0</v>
      </c>
      <c r="R27" s="28">
        <f t="shared" si="27"/>
        <v>0</v>
      </c>
      <c r="S27" s="28">
        <f t="shared" si="27"/>
        <v>0</v>
      </c>
      <c r="T27" s="28">
        <f t="shared" si="27"/>
        <v>0</v>
      </c>
      <c r="U27" s="28">
        <f t="shared" si="27"/>
        <v>0</v>
      </c>
      <c r="V27" s="28">
        <f t="shared" si="27"/>
        <v>0</v>
      </c>
      <c r="W27" s="28">
        <f t="shared" si="27"/>
        <v>16.117501982860386</v>
      </c>
      <c r="X27" s="28">
        <f t="shared" si="27"/>
        <v>0</v>
      </c>
      <c r="Y27" s="28">
        <f t="shared" si="27"/>
        <v>0</v>
      </c>
      <c r="Z27" s="28">
        <f t="shared" si="27"/>
        <v>16.117501982860386</v>
      </c>
      <c r="AA27" s="28">
        <f t="shared" si="27"/>
        <v>0</v>
      </c>
      <c r="AC27" s="1"/>
      <c r="AE27" s="29"/>
    </row>
    <row r="28" spans="2:31" s="2" customFormat="1">
      <c r="B28" s="117" t="s">
        <v>65</v>
      </c>
      <c r="C28" s="118">
        <f t="shared" ref="C28:D28" si="28">C18/(C30/1000000)</f>
        <v>10.001040941985467</v>
      </c>
      <c r="D28" s="118">
        <f t="shared" si="28"/>
        <v>2.4347794251974948</v>
      </c>
      <c r="E28" s="118">
        <f t="shared" ref="E28:F28" si="29">E18/(E30/1000000)</f>
        <v>2.4052669473163131</v>
      </c>
      <c r="F28" s="118">
        <f t="shared" si="29"/>
        <v>2.1101421685044954</v>
      </c>
      <c r="G28" s="118">
        <f t="shared" ref="G28:H28" si="30">G18/(G30/1000000)</f>
        <v>3.0508524009671638</v>
      </c>
      <c r="H28" s="118">
        <f t="shared" si="30"/>
        <v>-0.73412288729439612</v>
      </c>
      <c r="I28" s="118">
        <f t="shared" ref="I28" si="31">I18/(I30/1000000)</f>
        <v>-9.2927414728371058</v>
      </c>
      <c r="J28" s="118">
        <f t="shared" ref="J28:AA28" si="32">J18/(J30/1000000)</f>
        <v>2.4421575446677903</v>
      </c>
      <c r="K28" s="118">
        <f t="shared" si="32"/>
        <v>2.9733821465290617</v>
      </c>
      <c r="L28" s="118">
        <f t="shared" si="32"/>
        <v>3.143078894345857</v>
      </c>
      <c r="M28" s="118">
        <f t="shared" si="32"/>
        <v>11.768100555121224</v>
      </c>
      <c r="N28" s="118">
        <f t="shared" si="32"/>
        <v>2.2171249008237792</v>
      </c>
      <c r="O28" s="118">
        <f t="shared" si="32"/>
        <v>2.8848447128855166</v>
      </c>
      <c r="P28" s="118">
        <f t="shared" si="32"/>
        <v>3.3090865824275042</v>
      </c>
      <c r="Q28" s="118">
        <f t="shared" si="32"/>
        <v>3.3570443589844245</v>
      </c>
      <c r="R28" s="118">
        <f t="shared" si="32"/>
        <v>10.602357678814545</v>
      </c>
      <c r="S28" s="118">
        <f t="shared" si="32"/>
        <v>1.0071133076953274</v>
      </c>
      <c r="T28" s="118">
        <f t="shared" si="32"/>
        <v>2.3425529318188016</v>
      </c>
      <c r="U28" s="118">
        <f t="shared" si="32"/>
        <v>2.7188370248038694</v>
      </c>
      <c r="V28" s="118">
        <f t="shared" si="32"/>
        <v>4.5338544144965471</v>
      </c>
      <c r="W28" s="118">
        <f t="shared" si="32"/>
        <v>8.1749563730873458</v>
      </c>
      <c r="X28" s="118">
        <f t="shared" si="32"/>
        <v>1.9146220025416663</v>
      </c>
      <c r="Y28" s="118">
        <f t="shared" si="32"/>
        <v>2.327796692878211</v>
      </c>
      <c r="Z28" s="118">
        <f t="shared" si="32"/>
        <v>1.9810250777743252</v>
      </c>
      <c r="AA28" s="118">
        <f t="shared" si="32"/>
        <v>1.9515125998931435</v>
      </c>
      <c r="AC28" s="1"/>
    </row>
    <row r="29" spans="2:31" s="2" customFormat="1">
      <c r="B29" s="30" t="s">
        <v>270</v>
      </c>
      <c r="C29" s="30">
        <v>10.89</v>
      </c>
      <c r="D29" s="31">
        <v>2.9</v>
      </c>
      <c r="E29" s="30">
        <v>2.31</v>
      </c>
      <c r="F29" s="30">
        <v>2.4700000000000002</v>
      </c>
      <c r="G29" s="30">
        <v>3.21</v>
      </c>
      <c r="H29" s="30">
        <v>11.89</v>
      </c>
      <c r="I29" s="30">
        <v>2.4500000000000002</v>
      </c>
      <c r="J29" s="31">
        <v>2.83</v>
      </c>
      <c r="K29" s="31">
        <v>3.36</v>
      </c>
      <c r="L29" s="31">
        <v>3.25</v>
      </c>
      <c r="M29" s="31">
        <v>12.34</v>
      </c>
      <c r="N29" s="31">
        <v>2.5499999999999998</v>
      </c>
      <c r="O29" s="31">
        <v>2.98</v>
      </c>
      <c r="P29" s="31">
        <v>3.4</v>
      </c>
      <c r="Q29" s="31">
        <v>3.41</v>
      </c>
      <c r="R29" s="31">
        <v>10.82</v>
      </c>
      <c r="S29" s="31">
        <v>2.31</v>
      </c>
      <c r="T29" s="31">
        <v>2.4700000000000002</v>
      </c>
      <c r="U29" s="31">
        <v>2.92</v>
      </c>
      <c r="V29" s="31">
        <v>3.12</v>
      </c>
      <c r="W29" s="31">
        <v>8.23</v>
      </c>
      <c r="X29" s="31">
        <v>2.2400000000000002</v>
      </c>
      <c r="Y29" s="31">
        <v>2.46</v>
      </c>
      <c r="Z29" s="31">
        <v>2.2999999999999998</v>
      </c>
      <c r="AA29" s="31">
        <v>2.23</v>
      </c>
      <c r="AC29" s="1"/>
    </row>
    <row r="30" spans="2:31" s="2" customFormat="1">
      <c r="B30" s="32" t="s">
        <v>66</v>
      </c>
      <c r="C30" s="33">
        <v>271071783</v>
      </c>
      <c r="D30" s="33">
        <v>271071783</v>
      </c>
      <c r="E30" s="33">
        <v>271071783</v>
      </c>
      <c r="F30" s="33">
        <v>271071783</v>
      </c>
      <c r="G30" s="33">
        <v>271071783</v>
      </c>
      <c r="H30" s="33">
        <v>271071783</v>
      </c>
      <c r="I30" s="33">
        <v>271071783</v>
      </c>
      <c r="J30" s="33">
        <v>271071783</v>
      </c>
      <c r="K30" s="33">
        <v>271071783</v>
      </c>
      <c r="L30" s="33">
        <v>271071783</v>
      </c>
      <c r="M30" s="33">
        <v>271071783</v>
      </c>
      <c r="N30" s="33">
        <v>271071783</v>
      </c>
      <c r="O30" s="33">
        <v>271071783</v>
      </c>
      <c r="P30" s="33">
        <v>271071783</v>
      </c>
      <c r="Q30" s="33">
        <v>271071783</v>
      </c>
      <c r="R30" s="33">
        <v>271071783</v>
      </c>
      <c r="S30" s="33">
        <v>271071783</v>
      </c>
      <c r="T30" s="33">
        <v>271071783</v>
      </c>
      <c r="U30" s="33">
        <v>271071783</v>
      </c>
      <c r="V30" s="33">
        <v>271071783</v>
      </c>
      <c r="W30" s="33">
        <v>271071783</v>
      </c>
      <c r="X30" s="33">
        <v>271071783</v>
      </c>
      <c r="Y30" s="33">
        <v>271071783</v>
      </c>
      <c r="Z30" s="33">
        <v>271071783</v>
      </c>
      <c r="AA30" s="33">
        <v>271071783</v>
      </c>
      <c r="AC30" s="1"/>
    </row>
    <row r="31" spans="2:31" s="2" customFormat="1">
      <c r="B31" s="126" t="s">
        <v>285</v>
      </c>
      <c r="C31" s="126"/>
      <c r="D31" s="126"/>
      <c r="E31" s="126"/>
      <c r="F31" s="126"/>
      <c r="G31" s="32"/>
      <c r="H31" s="32"/>
      <c r="I31" s="32"/>
      <c r="J31" s="33"/>
      <c r="K31" s="33"/>
      <c r="L31" s="33"/>
      <c r="M31" s="33"/>
      <c r="N31" s="33"/>
      <c r="O31" s="33"/>
      <c r="P31" s="33"/>
      <c r="Q31" s="33"/>
      <c r="R31" s="33"/>
      <c r="S31" s="33"/>
      <c r="T31" s="33"/>
      <c r="U31" s="33"/>
      <c r="V31" s="33"/>
      <c r="W31" s="33"/>
      <c r="X31" s="33"/>
      <c r="Y31" s="33"/>
      <c r="Z31" s="33"/>
      <c r="AA31" s="33"/>
      <c r="AC31" s="1"/>
    </row>
    <row r="32" spans="2:31" s="2" customFormat="1">
      <c r="B32" s="115"/>
      <c r="C32" s="115"/>
      <c r="D32" s="115"/>
      <c r="E32" s="115"/>
      <c r="F32" s="115"/>
      <c r="G32" s="32"/>
      <c r="H32" s="32"/>
      <c r="I32" s="32"/>
      <c r="J32" s="33"/>
      <c r="K32" s="32"/>
      <c r="L32" s="33"/>
      <c r="M32" s="33"/>
      <c r="N32" s="33"/>
      <c r="O32" s="33"/>
      <c r="P32" s="33"/>
      <c r="Q32" s="33"/>
      <c r="R32" s="33"/>
      <c r="S32" s="33"/>
      <c r="T32" s="33"/>
      <c r="U32" s="33"/>
      <c r="V32" s="33"/>
      <c r="W32" s="33"/>
      <c r="X32" s="33"/>
      <c r="Y32" s="33"/>
      <c r="Z32" s="33"/>
      <c r="AA32" s="33"/>
      <c r="AC32" s="1"/>
    </row>
    <row r="33" spans="2:29" s="2" customFormat="1">
      <c r="B33" s="32"/>
      <c r="C33" s="32"/>
      <c r="D33" s="32"/>
      <c r="E33" s="32"/>
      <c r="F33" s="32"/>
      <c r="G33" s="32"/>
      <c r="H33" s="32">
        <v>1234</v>
      </c>
      <c r="I33" s="32">
        <v>1170</v>
      </c>
      <c r="J33" s="33"/>
      <c r="K33" s="33"/>
      <c r="L33" s="33"/>
      <c r="M33" s="33"/>
      <c r="N33" s="33"/>
      <c r="O33" s="33"/>
      <c r="P33" s="33"/>
      <c r="Q33" s="33"/>
      <c r="R33" s="33"/>
      <c r="S33" s="33"/>
      <c r="T33" s="33"/>
      <c r="U33" s="33"/>
      <c r="V33" s="33"/>
      <c r="W33" s="33"/>
      <c r="X33" s="33"/>
      <c r="Y33" s="33"/>
      <c r="Z33" s="33"/>
      <c r="AA33" s="33"/>
      <c r="AC33" s="1"/>
    </row>
    <row r="34" spans="2:29" s="2" customFormat="1">
      <c r="B34" s="4" t="s">
        <v>159</v>
      </c>
      <c r="C34" s="10" t="s">
        <v>293</v>
      </c>
      <c r="D34" s="10" t="s">
        <v>292</v>
      </c>
      <c r="E34" s="10" t="s">
        <v>288</v>
      </c>
      <c r="F34" s="10" t="s">
        <v>286</v>
      </c>
      <c r="G34" s="10" t="s">
        <v>276</v>
      </c>
      <c r="H34" s="10" t="s">
        <v>274</v>
      </c>
      <c r="I34" s="10" t="s">
        <v>273</v>
      </c>
      <c r="J34" s="10" t="s">
        <v>269</v>
      </c>
      <c r="K34" s="10" t="s">
        <v>250</v>
      </c>
      <c r="L34" s="10" t="s">
        <v>231</v>
      </c>
      <c r="M34" s="10" t="s">
        <v>227</v>
      </c>
      <c r="N34" s="10" t="s">
        <v>228</v>
      </c>
      <c r="O34" s="10" t="s">
        <v>226</v>
      </c>
      <c r="P34" s="10" t="s">
        <v>172</v>
      </c>
      <c r="Q34" s="10" t="s">
        <v>151</v>
      </c>
      <c r="R34" s="10" t="s">
        <v>40</v>
      </c>
      <c r="S34" s="10" t="s">
        <v>41</v>
      </c>
      <c r="T34" s="10" t="s">
        <v>42</v>
      </c>
      <c r="U34" s="10" t="s">
        <v>43</v>
      </c>
      <c r="V34" s="10" t="s">
        <v>44</v>
      </c>
      <c r="W34" s="11" t="s">
        <v>45</v>
      </c>
      <c r="X34" s="10" t="s">
        <v>46</v>
      </c>
      <c r="Y34" s="10" t="s">
        <v>47</v>
      </c>
      <c r="Z34" s="10" t="s">
        <v>48</v>
      </c>
      <c r="AA34" s="10" t="s">
        <v>49</v>
      </c>
      <c r="AC34" s="1"/>
    </row>
    <row r="35" spans="2:29" s="2" customFormat="1">
      <c r="B35" s="97" t="s">
        <v>62</v>
      </c>
      <c r="C35" s="33">
        <f t="shared" ref="C35" si="33">C20</f>
        <v>2711</v>
      </c>
      <c r="D35" s="33">
        <f>D20</f>
        <v>660</v>
      </c>
      <c r="E35" s="33">
        <f>E20</f>
        <v>652</v>
      </c>
      <c r="F35" s="33">
        <f>F20</f>
        <v>572</v>
      </c>
      <c r="G35" s="33">
        <f t="shared" ref="G35:AA35" si="34">G20</f>
        <v>827</v>
      </c>
      <c r="H35" s="33">
        <f t="shared" si="34"/>
        <v>-199</v>
      </c>
      <c r="I35" s="33">
        <f t="shared" si="34"/>
        <v>-2519</v>
      </c>
      <c r="J35" s="33">
        <f t="shared" si="34"/>
        <v>662</v>
      </c>
      <c r="K35" s="33">
        <f t="shared" si="34"/>
        <v>806</v>
      </c>
      <c r="L35" s="33">
        <f t="shared" si="34"/>
        <v>852</v>
      </c>
      <c r="M35" s="33">
        <f t="shared" si="34"/>
        <v>3190</v>
      </c>
      <c r="N35" s="33">
        <f t="shared" si="34"/>
        <v>601</v>
      </c>
      <c r="O35" s="33">
        <f t="shared" si="34"/>
        <v>782</v>
      </c>
      <c r="P35" s="33">
        <f t="shared" si="34"/>
        <v>897</v>
      </c>
      <c r="Q35" s="33">
        <f t="shared" si="34"/>
        <v>910</v>
      </c>
      <c r="R35" s="33">
        <f t="shared" si="34"/>
        <v>2874</v>
      </c>
      <c r="S35" s="33">
        <f t="shared" si="34"/>
        <v>273</v>
      </c>
      <c r="T35" s="33">
        <f t="shared" si="34"/>
        <v>635</v>
      </c>
      <c r="U35" s="33">
        <f t="shared" si="34"/>
        <v>737</v>
      </c>
      <c r="V35" s="33">
        <f t="shared" si="34"/>
        <v>1229</v>
      </c>
      <c r="W35" s="33">
        <f t="shared" si="34"/>
        <v>6585</v>
      </c>
      <c r="X35" s="33">
        <f t="shared" si="34"/>
        <v>519</v>
      </c>
      <c r="Y35" s="33">
        <f t="shared" si="34"/>
        <v>631</v>
      </c>
      <c r="Z35" s="33">
        <f t="shared" si="34"/>
        <v>4906</v>
      </c>
      <c r="AA35" s="33">
        <f t="shared" si="34"/>
        <v>529</v>
      </c>
      <c r="AC35" s="1"/>
    </row>
    <row r="36" spans="2:29" s="2" customFormat="1">
      <c r="B36" s="69" t="s">
        <v>158</v>
      </c>
      <c r="C36" s="69"/>
      <c r="D36" s="69"/>
      <c r="E36" s="69"/>
      <c r="F36" s="69"/>
      <c r="G36" s="69"/>
      <c r="H36" s="69"/>
      <c r="I36" s="69"/>
      <c r="J36" s="69"/>
      <c r="K36" s="69"/>
      <c r="L36" s="69"/>
      <c r="M36" s="69"/>
      <c r="N36" s="69"/>
      <c r="O36" s="33"/>
      <c r="P36" s="33"/>
      <c r="Q36" s="33"/>
      <c r="R36" s="33"/>
      <c r="S36" s="33"/>
      <c r="T36" s="34"/>
      <c r="U36" s="34"/>
      <c r="V36" s="34"/>
      <c r="W36" s="34"/>
      <c r="X36" s="34"/>
      <c r="Y36" s="34"/>
      <c r="Z36" s="34"/>
      <c r="AA36" s="34"/>
      <c r="AC36" s="1"/>
    </row>
    <row r="37" spans="2:29" s="2" customFormat="1">
      <c r="B37" s="69" t="s">
        <v>160</v>
      </c>
      <c r="C37" s="69"/>
      <c r="D37" s="69"/>
      <c r="E37" s="69"/>
      <c r="F37" s="69"/>
      <c r="G37" s="69"/>
      <c r="H37" s="69"/>
      <c r="I37" s="69"/>
      <c r="J37" s="69"/>
      <c r="K37" s="69"/>
      <c r="L37" s="69"/>
      <c r="M37" s="69"/>
      <c r="N37" s="69"/>
      <c r="O37" s="33"/>
      <c r="P37" s="33"/>
      <c r="Q37" s="33"/>
      <c r="R37" s="33"/>
      <c r="S37" s="33"/>
      <c r="T37" s="34"/>
      <c r="U37" s="34"/>
      <c r="V37" s="34"/>
      <c r="W37" s="34"/>
      <c r="X37" s="34"/>
      <c r="Y37" s="34"/>
      <c r="Z37" s="34"/>
      <c r="AA37" s="34"/>
      <c r="AC37" s="1"/>
    </row>
    <row r="38" spans="2:29" s="2" customFormat="1">
      <c r="B38" s="32" t="s">
        <v>290</v>
      </c>
      <c r="C38" s="24">
        <f>SUM(D38:G38)</f>
        <v>-51</v>
      </c>
      <c r="D38" s="24">
        <v>3</v>
      </c>
      <c r="E38" s="24">
        <v>-47</v>
      </c>
      <c r="F38" s="24">
        <v>-7</v>
      </c>
      <c r="G38" s="24">
        <v>0</v>
      </c>
      <c r="H38" s="24">
        <f>SUM(I38:L38)</f>
        <v>-151</v>
      </c>
      <c r="I38" s="24">
        <v>23</v>
      </c>
      <c r="J38" s="24">
        <v>-98</v>
      </c>
      <c r="K38" s="24">
        <v>-76</v>
      </c>
      <c r="L38" s="24">
        <v>0</v>
      </c>
      <c r="M38" s="33">
        <v>49</v>
      </c>
      <c r="N38" s="33">
        <v>21</v>
      </c>
      <c r="O38" s="24">
        <v>0</v>
      </c>
      <c r="P38" s="33">
        <v>28</v>
      </c>
      <c r="Q38" s="24">
        <v>0</v>
      </c>
      <c r="R38" s="33">
        <v>38</v>
      </c>
      <c r="S38" s="33">
        <v>19</v>
      </c>
      <c r="T38" s="24">
        <v>0</v>
      </c>
      <c r="U38" s="33">
        <v>15</v>
      </c>
      <c r="V38" s="24">
        <v>0</v>
      </c>
      <c r="W38" s="33">
        <v>-61</v>
      </c>
      <c r="X38" s="33">
        <v>33</v>
      </c>
      <c r="Y38" s="24">
        <v>0</v>
      </c>
      <c r="Z38" s="33">
        <v>-66</v>
      </c>
      <c r="AA38" s="24">
        <v>0</v>
      </c>
      <c r="AC38" s="1"/>
    </row>
    <row r="39" spans="2:29" s="2" customFormat="1">
      <c r="B39" s="32" t="s">
        <v>161</v>
      </c>
      <c r="C39" s="24">
        <f>SUM(D39:G39)</f>
        <v>6</v>
      </c>
      <c r="D39" s="90">
        <v>-4</v>
      </c>
      <c r="E39" s="90">
        <v>10</v>
      </c>
      <c r="F39" s="90">
        <v>0</v>
      </c>
      <c r="G39" s="24">
        <v>0</v>
      </c>
      <c r="H39" s="24">
        <f>SUM(I39:L39)</f>
        <v>32</v>
      </c>
      <c r="I39" s="24">
        <v>-6</v>
      </c>
      <c r="J39" s="24">
        <v>22</v>
      </c>
      <c r="K39" s="24">
        <v>16</v>
      </c>
      <c r="L39" s="24">
        <v>0</v>
      </c>
      <c r="M39" s="33">
        <v>-9</v>
      </c>
      <c r="N39" s="33">
        <v>-3</v>
      </c>
      <c r="O39" s="91">
        <v>0</v>
      </c>
      <c r="P39" s="33">
        <v>-6</v>
      </c>
      <c r="Q39" s="91">
        <v>0</v>
      </c>
      <c r="R39" s="33">
        <v>-15</v>
      </c>
      <c r="S39" s="33">
        <v>-11</v>
      </c>
      <c r="T39" s="91">
        <v>0</v>
      </c>
      <c r="U39" s="33">
        <v>0</v>
      </c>
      <c r="V39" s="91">
        <v>0</v>
      </c>
      <c r="W39" s="33">
        <v>15</v>
      </c>
      <c r="X39" s="33">
        <v>-13</v>
      </c>
      <c r="Y39" s="91">
        <v>0</v>
      </c>
      <c r="Z39" s="91">
        <v>0</v>
      </c>
      <c r="AA39" s="91">
        <v>0</v>
      </c>
      <c r="AC39" s="1"/>
    </row>
    <row r="40" spans="2:29" s="2" customFormat="1">
      <c r="B40" s="21" t="s">
        <v>162</v>
      </c>
      <c r="C40" s="110">
        <f t="shared" ref="C40" si="35">SUM(C38:C39)</f>
        <v>-45</v>
      </c>
      <c r="D40" s="110">
        <f t="shared" ref="D40:M40" si="36">SUM(D38:D39)</f>
        <v>-1</v>
      </c>
      <c r="E40" s="110">
        <f t="shared" si="36"/>
        <v>-37</v>
      </c>
      <c r="F40" s="110">
        <f t="shared" si="36"/>
        <v>-7</v>
      </c>
      <c r="G40" s="110">
        <f t="shared" si="36"/>
        <v>0</v>
      </c>
      <c r="H40" s="110">
        <f t="shared" si="36"/>
        <v>-119</v>
      </c>
      <c r="I40" s="110">
        <f t="shared" si="36"/>
        <v>17</v>
      </c>
      <c r="J40" s="110">
        <f t="shared" si="36"/>
        <v>-76</v>
      </c>
      <c r="K40" s="110">
        <f t="shared" si="36"/>
        <v>-60</v>
      </c>
      <c r="L40" s="110">
        <f t="shared" si="36"/>
        <v>0</v>
      </c>
      <c r="M40" s="22">
        <f t="shared" si="36"/>
        <v>40</v>
      </c>
      <c r="N40" s="21">
        <f t="shared" ref="N40:AA40" si="37">SUM(N38:N39)</f>
        <v>18</v>
      </c>
      <c r="O40" s="104">
        <f t="shared" si="37"/>
        <v>0</v>
      </c>
      <c r="P40" s="21">
        <f t="shared" si="37"/>
        <v>22</v>
      </c>
      <c r="Q40" s="104">
        <f t="shared" si="37"/>
        <v>0</v>
      </c>
      <c r="R40" s="21">
        <f t="shared" si="37"/>
        <v>23</v>
      </c>
      <c r="S40" s="21">
        <f t="shared" si="37"/>
        <v>8</v>
      </c>
      <c r="T40" s="104">
        <f t="shared" si="37"/>
        <v>0</v>
      </c>
      <c r="U40" s="21">
        <f t="shared" si="37"/>
        <v>15</v>
      </c>
      <c r="V40" s="104">
        <f t="shared" si="37"/>
        <v>0</v>
      </c>
      <c r="W40" s="21">
        <f t="shared" si="37"/>
        <v>-46</v>
      </c>
      <c r="X40" s="21">
        <f t="shared" si="37"/>
        <v>20</v>
      </c>
      <c r="Y40" s="104">
        <f t="shared" si="37"/>
        <v>0</v>
      </c>
      <c r="Z40" s="21">
        <f t="shared" si="37"/>
        <v>-66</v>
      </c>
      <c r="AA40" s="104">
        <f t="shared" si="37"/>
        <v>0</v>
      </c>
      <c r="AC40" s="1"/>
    </row>
    <row r="41" spans="2:29" s="2" customFormat="1">
      <c r="B41" s="69" t="s">
        <v>163</v>
      </c>
      <c r="C41" s="69"/>
      <c r="D41" s="69"/>
      <c r="E41" s="69"/>
      <c r="F41" s="69"/>
      <c r="G41" s="69"/>
      <c r="H41" s="69"/>
      <c r="I41" s="69"/>
      <c r="J41" s="69"/>
      <c r="K41" s="69"/>
      <c r="L41" s="69"/>
      <c r="M41" s="32"/>
      <c r="N41" s="32"/>
      <c r="O41" s="32"/>
      <c r="P41" s="32"/>
      <c r="Q41" s="32"/>
      <c r="R41" s="33"/>
      <c r="S41" s="33"/>
      <c r="T41" s="34"/>
      <c r="U41" s="34"/>
      <c r="V41" s="34"/>
      <c r="W41" s="34"/>
      <c r="X41" s="34"/>
      <c r="Y41" s="34"/>
      <c r="Z41" s="34"/>
      <c r="AA41" s="34"/>
      <c r="AC41" s="1"/>
    </row>
    <row r="42" spans="2:29" s="2" customFormat="1">
      <c r="B42" s="32" t="s">
        <v>164</v>
      </c>
      <c r="C42" s="33">
        <f>SUM(D42:G42)</f>
        <v>-49</v>
      </c>
      <c r="D42" s="33">
        <v>62</v>
      </c>
      <c r="E42" s="33">
        <v>0</v>
      </c>
      <c r="F42" s="33">
        <v>16</v>
      </c>
      <c r="G42" s="33">
        <v>-127</v>
      </c>
      <c r="H42" s="33">
        <f>SUM(I42:L42)</f>
        <v>-98</v>
      </c>
      <c r="I42" s="33">
        <v>67</v>
      </c>
      <c r="J42" s="33">
        <v>-41</v>
      </c>
      <c r="K42" s="33">
        <v>-65</v>
      </c>
      <c r="L42" s="33">
        <v>-59</v>
      </c>
      <c r="M42" s="33">
        <v>15</v>
      </c>
      <c r="N42" s="33">
        <v>-61</v>
      </c>
      <c r="O42" s="33">
        <v>59</v>
      </c>
      <c r="P42" s="33">
        <v>-27</v>
      </c>
      <c r="Q42" s="33">
        <v>44</v>
      </c>
      <c r="R42" s="33">
        <v>75</v>
      </c>
      <c r="S42" s="33">
        <v>17</v>
      </c>
      <c r="T42" s="33">
        <v>8</v>
      </c>
      <c r="U42" s="33">
        <v>27</v>
      </c>
      <c r="V42" s="33">
        <v>23</v>
      </c>
      <c r="W42" s="33">
        <v>165</v>
      </c>
      <c r="X42" s="33">
        <v>89</v>
      </c>
      <c r="Y42" s="33">
        <v>11</v>
      </c>
      <c r="Z42" s="33">
        <v>30</v>
      </c>
      <c r="AA42" s="33">
        <v>35</v>
      </c>
      <c r="AC42" s="1"/>
    </row>
    <row r="43" spans="2:29" s="2" customFormat="1">
      <c r="B43" s="32" t="s">
        <v>165</v>
      </c>
      <c r="C43" s="33">
        <f t="shared" ref="C43:C45" si="38">SUM(D43:G43)</f>
        <v>579</v>
      </c>
      <c r="D43" s="33">
        <v>561</v>
      </c>
      <c r="E43" s="33">
        <v>3</v>
      </c>
      <c r="F43" s="33">
        <v>680</v>
      </c>
      <c r="G43" s="33">
        <v>-665</v>
      </c>
      <c r="H43" s="33">
        <f t="shared" ref="H43:H45" si="39">SUM(I43:L43)</f>
        <v>-390</v>
      </c>
      <c r="I43" s="33">
        <v>335</v>
      </c>
      <c r="J43" s="33">
        <v>-244</v>
      </c>
      <c r="K43" s="33">
        <v>-186</v>
      </c>
      <c r="L43" s="33">
        <v>-295</v>
      </c>
      <c r="M43" s="33">
        <v>-620</v>
      </c>
      <c r="N43" s="33">
        <v>-6</v>
      </c>
      <c r="O43" s="33">
        <v>187</v>
      </c>
      <c r="P43" s="33">
        <v>-240</v>
      </c>
      <c r="Q43" s="33">
        <v>-561</v>
      </c>
      <c r="R43" s="33">
        <v>-15</v>
      </c>
      <c r="S43" s="33">
        <v>-302</v>
      </c>
      <c r="T43" s="33">
        <v>225</v>
      </c>
      <c r="U43" s="33">
        <v>23</v>
      </c>
      <c r="V43" s="33">
        <v>39</v>
      </c>
      <c r="W43" s="33">
        <v>-502</v>
      </c>
      <c r="X43" s="33">
        <v>6</v>
      </c>
      <c r="Y43" s="33">
        <v>-241</v>
      </c>
      <c r="Z43" s="33">
        <v>-272</v>
      </c>
      <c r="AA43" s="33">
        <v>5</v>
      </c>
      <c r="AC43" s="1"/>
    </row>
    <row r="44" spans="2:29" s="2" customFormat="1" ht="15.75">
      <c r="B44" s="32" t="s">
        <v>166</v>
      </c>
      <c r="C44" s="33">
        <f t="shared" si="38"/>
        <v>-3007</v>
      </c>
      <c r="D44" s="33">
        <v>-2094</v>
      </c>
      <c r="E44" s="33">
        <v>-354</v>
      </c>
      <c r="F44" s="33">
        <v>-2400</v>
      </c>
      <c r="G44" s="33">
        <v>1841</v>
      </c>
      <c r="H44" s="33">
        <v>1234</v>
      </c>
      <c r="I44" s="33">
        <v>-1154</v>
      </c>
      <c r="J44" s="33">
        <v>857</v>
      </c>
      <c r="K44" s="33">
        <v>451</v>
      </c>
      <c r="L44" s="33">
        <v>1080</v>
      </c>
      <c r="M44" s="33">
        <v>1393</v>
      </c>
      <c r="N44" s="33">
        <v>21</v>
      </c>
      <c r="O44" s="33">
        <v>-750</v>
      </c>
      <c r="P44" s="33">
        <v>532</v>
      </c>
      <c r="Q44" s="33">
        <v>1590</v>
      </c>
      <c r="R44" s="33">
        <v>282</v>
      </c>
      <c r="S44" s="33">
        <v>1053</v>
      </c>
      <c r="T44" s="33">
        <v>-654</v>
      </c>
      <c r="U44" s="33">
        <v>-15</v>
      </c>
      <c r="V44" s="33">
        <v>-102</v>
      </c>
      <c r="W44" s="33">
        <v>1552</v>
      </c>
      <c r="X44" s="33">
        <v>81</v>
      </c>
      <c r="Y44" s="33">
        <v>730</v>
      </c>
      <c r="Z44" s="33">
        <v>836</v>
      </c>
      <c r="AA44" s="33">
        <v>-95</v>
      </c>
      <c r="AC44" s="1"/>
    </row>
    <row r="45" spans="2:29" s="2" customFormat="1" ht="15.75">
      <c r="B45" s="32" t="s">
        <v>167</v>
      </c>
      <c r="C45" s="33">
        <f t="shared" si="38"/>
        <v>-97</v>
      </c>
      <c r="D45" s="33">
        <v>-122</v>
      </c>
      <c r="E45" s="33">
        <v>1</v>
      </c>
      <c r="F45" s="33">
        <v>-3</v>
      </c>
      <c r="G45" s="33">
        <v>27</v>
      </c>
      <c r="H45" s="33">
        <f t="shared" si="39"/>
        <v>77</v>
      </c>
      <c r="I45" s="33">
        <v>-13</v>
      </c>
      <c r="J45" s="33">
        <v>8</v>
      </c>
      <c r="K45" s="33">
        <v>13</v>
      </c>
      <c r="L45" s="33">
        <v>69</v>
      </c>
      <c r="M45" s="33">
        <v>120</v>
      </c>
      <c r="N45" s="33">
        <v>18</v>
      </c>
      <c r="O45" s="33">
        <v>-55</v>
      </c>
      <c r="P45" s="33">
        <v>46</v>
      </c>
      <c r="Q45" s="33">
        <v>111</v>
      </c>
      <c r="R45" s="33">
        <v>-5</v>
      </c>
      <c r="S45" s="33">
        <v>64</v>
      </c>
      <c r="T45" s="33">
        <v>-50</v>
      </c>
      <c r="U45" s="33">
        <v>-5</v>
      </c>
      <c r="V45" s="33">
        <v>-14</v>
      </c>
      <c r="W45" s="33">
        <v>99</v>
      </c>
      <c r="X45" s="33">
        <v>-21</v>
      </c>
      <c r="Y45" s="33">
        <v>44</v>
      </c>
      <c r="Z45" s="33">
        <v>72</v>
      </c>
      <c r="AA45" s="33">
        <v>4</v>
      </c>
      <c r="AC45" s="1"/>
    </row>
    <row r="46" spans="2:29" s="2" customFormat="1">
      <c r="B46" s="32" t="s">
        <v>168</v>
      </c>
      <c r="C46" s="91">
        <v>0</v>
      </c>
      <c r="D46" s="91">
        <v>0</v>
      </c>
      <c r="E46" s="91">
        <v>0</v>
      </c>
      <c r="F46" s="91">
        <v>0</v>
      </c>
      <c r="G46" s="91">
        <v>0</v>
      </c>
      <c r="H46" s="91">
        <v>0</v>
      </c>
      <c r="I46" s="91">
        <v>0</v>
      </c>
      <c r="J46" s="91">
        <v>0</v>
      </c>
      <c r="K46" s="91">
        <v>0</v>
      </c>
      <c r="L46" s="91">
        <v>0</v>
      </c>
      <c r="M46" s="91">
        <v>0</v>
      </c>
      <c r="N46" s="91">
        <v>0</v>
      </c>
      <c r="O46" s="91">
        <v>0</v>
      </c>
      <c r="P46" s="91">
        <v>0</v>
      </c>
      <c r="Q46" s="91">
        <v>0</v>
      </c>
      <c r="R46" s="33">
        <v>-3</v>
      </c>
      <c r="S46" s="91">
        <v>0</v>
      </c>
      <c r="T46" s="91">
        <v>0</v>
      </c>
      <c r="U46" s="91">
        <v>0</v>
      </c>
      <c r="V46" s="33">
        <v>-3</v>
      </c>
      <c r="W46" s="33">
        <v>-254</v>
      </c>
      <c r="X46" s="91">
        <v>0</v>
      </c>
      <c r="Y46" s="91">
        <v>0</v>
      </c>
      <c r="Z46" s="33">
        <v>-283</v>
      </c>
      <c r="AA46" s="33">
        <v>29</v>
      </c>
      <c r="AC46" s="1"/>
    </row>
    <row r="47" spans="2:29" s="2" customFormat="1">
      <c r="B47" s="21" t="s">
        <v>162</v>
      </c>
      <c r="C47" s="22">
        <f t="shared" ref="C47:AA47" si="40">SUM(C42:C46)</f>
        <v>-2574</v>
      </c>
      <c r="D47" s="22">
        <f t="shared" si="40"/>
        <v>-1593</v>
      </c>
      <c r="E47" s="22">
        <f t="shared" si="40"/>
        <v>-350</v>
      </c>
      <c r="F47" s="22">
        <f t="shared" si="40"/>
        <v>-1707</v>
      </c>
      <c r="G47" s="22">
        <f t="shared" si="40"/>
        <v>1076</v>
      </c>
      <c r="H47" s="22">
        <f t="shared" si="40"/>
        <v>823</v>
      </c>
      <c r="I47" s="22">
        <f t="shared" si="40"/>
        <v>-765</v>
      </c>
      <c r="J47" s="22">
        <f t="shared" si="40"/>
        <v>580</v>
      </c>
      <c r="K47" s="22">
        <f t="shared" si="40"/>
        <v>213</v>
      </c>
      <c r="L47" s="22">
        <f t="shared" si="40"/>
        <v>795</v>
      </c>
      <c r="M47" s="22">
        <f t="shared" si="40"/>
        <v>908</v>
      </c>
      <c r="N47" s="22">
        <f t="shared" si="40"/>
        <v>-28</v>
      </c>
      <c r="O47" s="22">
        <f t="shared" si="40"/>
        <v>-559</v>
      </c>
      <c r="P47" s="22">
        <f t="shared" si="40"/>
        <v>311</v>
      </c>
      <c r="Q47" s="22">
        <f t="shared" si="40"/>
        <v>1184</v>
      </c>
      <c r="R47" s="22">
        <f t="shared" si="40"/>
        <v>334</v>
      </c>
      <c r="S47" s="22">
        <f t="shared" si="40"/>
        <v>832</v>
      </c>
      <c r="T47" s="22">
        <f t="shared" si="40"/>
        <v>-471</v>
      </c>
      <c r="U47" s="22">
        <f t="shared" si="40"/>
        <v>30</v>
      </c>
      <c r="V47" s="22">
        <f t="shared" si="40"/>
        <v>-57</v>
      </c>
      <c r="W47" s="22">
        <f t="shared" si="40"/>
        <v>1060</v>
      </c>
      <c r="X47" s="22">
        <f t="shared" si="40"/>
        <v>155</v>
      </c>
      <c r="Y47" s="22">
        <f t="shared" si="40"/>
        <v>544</v>
      </c>
      <c r="Z47" s="22">
        <f t="shared" si="40"/>
        <v>383</v>
      </c>
      <c r="AA47" s="22">
        <f t="shared" si="40"/>
        <v>-22</v>
      </c>
      <c r="AC47" s="1"/>
    </row>
    <row r="48" spans="2:29" s="2" customFormat="1">
      <c r="B48" s="21" t="s">
        <v>169</v>
      </c>
      <c r="C48" s="22">
        <f t="shared" ref="C48:AA48" si="41">C40+C47</f>
        <v>-2619</v>
      </c>
      <c r="D48" s="22">
        <f t="shared" si="41"/>
        <v>-1594</v>
      </c>
      <c r="E48" s="22">
        <f t="shared" si="41"/>
        <v>-387</v>
      </c>
      <c r="F48" s="22">
        <f t="shared" si="41"/>
        <v>-1714</v>
      </c>
      <c r="G48" s="22">
        <f t="shared" si="41"/>
        <v>1076</v>
      </c>
      <c r="H48" s="22">
        <f t="shared" si="41"/>
        <v>704</v>
      </c>
      <c r="I48" s="22">
        <f t="shared" si="41"/>
        <v>-748</v>
      </c>
      <c r="J48" s="22">
        <f t="shared" si="41"/>
        <v>504</v>
      </c>
      <c r="K48" s="22">
        <f t="shared" si="41"/>
        <v>153</v>
      </c>
      <c r="L48" s="22">
        <f t="shared" si="41"/>
        <v>795</v>
      </c>
      <c r="M48" s="22">
        <f t="shared" si="41"/>
        <v>948</v>
      </c>
      <c r="N48" s="22">
        <f t="shared" si="41"/>
        <v>-10</v>
      </c>
      <c r="O48" s="22">
        <f t="shared" si="41"/>
        <v>-559</v>
      </c>
      <c r="P48" s="22">
        <f t="shared" si="41"/>
        <v>333</v>
      </c>
      <c r="Q48" s="22">
        <f t="shared" si="41"/>
        <v>1184</v>
      </c>
      <c r="R48" s="22">
        <f t="shared" si="41"/>
        <v>357</v>
      </c>
      <c r="S48" s="22">
        <f t="shared" si="41"/>
        <v>840</v>
      </c>
      <c r="T48" s="22">
        <f t="shared" si="41"/>
        <v>-471</v>
      </c>
      <c r="U48" s="22">
        <f t="shared" si="41"/>
        <v>45</v>
      </c>
      <c r="V48" s="22">
        <f t="shared" si="41"/>
        <v>-57</v>
      </c>
      <c r="W48" s="22">
        <f t="shared" si="41"/>
        <v>1014</v>
      </c>
      <c r="X48" s="22">
        <f t="shared" si="41"/>
        <v>175</v>
      </c>
      <c r="Y48" s="22">
        <f t="shared" si="41"/>
        <v>544</v>
      </c>
      <c r="Z48" s="22">
        <f t="shared" si="41"/>
        <v>317</v>
      </c>
      <c r="AA48" s="22">
        <f t="shared" si="41"/>
        <v>-22</v>
      </c>
      <c r="AC48" s="1"/>
    </row>
    <row r="49" spans="2:29" s="2" customFormat="1">
      <c r="B49" s="21" t="s">
        <v>170</v>
      </c>
      <c r="C49" s="22">
        <f t="shared" ref="C49:AA49" si="42">C48+C35</f>
        <v>92</v>
      </c>
      <c r="D49" s="22">
        <f t="shared" si="42"/>
        <v>-934</v>
      </c>
      <c r="E49" s="22">
        <f t="shared" si="42"/>
        <v>265</v>
      </c>
      <c r="F49" s="22">
        <f t="shared" si="42"/>
        <v>-1142</v>
      </c>
      <c r="G49" s="22">
        <f t="shared" si="42"/>
        <v>1903</v>
      </c>
      <c r="H49" s="22">
        <f t="shared" si="42"/>
        <v>505</v>
      </c>
      <c r="I49" s="22">
        <f t="shared" si="42"/>
        <v>-3267</v>
      </c>
      <c r="J49" s="22">
        <f t="shared" si="42"/>
        <v>1166</v>
      </c>
      <c r="K49" s="22">
        <f t="shared" si="42"/>
        <v>959</v>
      </c>
      <c r="L49" s="22">
        <f t="shared" si="42"/>
        <v>1647</v>
      </c>
      <c r="M49" s="22">
        <f t="shared" si="42"/>
        <v>4138</v>
      </c>
      <c r="N49" s="22">
        <f t="shared" si="42"/>
        <v>591</v>
      </c>
      <c r="O49" s="22">
        <f t="shared" si="42"/>
        <v>223</v>
      </c>
      <c r="P49" s="22">
        <f t="shared" si="42"/>
        <v>1230</v>
      </c>
      <c r="Q49" s="22">
        <f t="shared" si="42"/>
        <v>2094</v>
      </c>
      <c r="R49" s="22">
        <f t="shared" si="42"/>
        <v>3231</v>
      </c>
      <c r="S49" s="22">
        <f t="shared" si="42"/>
        <v>1113</v>
      </c>
      <c r="T49" s="22">
        <f t="shared" si="42"/>
        <v>164</v>
      </c>
      <c r="U49" s="22">
        <f t="shared" si="42"/>
        <v>782</v>
      </c>
      <c r="V49" s="22">
        <f t="shared" si="42"/>
        <v>1172</v>
      </c>
      <c r="W49" s="22">
        <f t="shared" si="42"/>
        <v>7599</v>
      </c>
      <c r="X49" s="22">
        <f t="shared" si="42"/>
        <v>694</v>
      </c>
      <c r="Y49" s="22">
        <f t="shared" si="42"/>
        <v>1175</v>
      </c>
      <c r="Z49" s="22">
        <f t="shared" si="42"/>
        <v>5223</v>
      </c>
      <c r="AA49" s="22">
        <f t="shared" si="42"/>
        <v>507</v>
      </c>
      <c r="AC49" s="1"/>
    </row>
    <row r="50" spans="2:29" s="2" customFormat="1">
      <c r="B50" s="126"/>
      <c r="C50" s="126"/>
      <c r="D50" s="126"/>
      <c r="E50" s="126"/>
      <c r="F50" s="126"/>
      <c r="G50" s="32"/>
      <c r="H50" s="32"/>
      <c r="I50" s="32"/>
      <c r="J50" s="32"/>
      <c r="K50" s="32"/>
      <c r="L50" s="32"/>
      <c r="M50" s="32"/>
      <c r="N50" s="32"/>
      <c r="O50" s="32"/>
      <c r="P50" s="32"/>
      <c r="Q50" s="32"/>
      <c r="R50" s="33"/>
      <c r="S50" s="33"/>
      <c r="T50" s="34"/>
      <c r="U50" s="34"/>
      <c r="V50" s="34"/>
      <c r="W50" s="34"/>
      <c r="X50" s="34"/>
      <c r="Y50" s="34"/>
      <c r="Z50" s="34"/>
      <c r="AA50" s="34"/>
      <c r="AC50" s="1"/>
    </row>
    <row r="51" spans="2:29" s="2" customFormat="1">
      <c r="B51" s="130" t="s">
        <v>294</v>
      </c>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C51" s="1"/>
    </row>
    <row r="52" spans="2:29" s="2" customFormat="1">
      <c r="B52" s="16" t="s">
        <v>63</v>
      </c>
      <c r="C52" s="33">
        <v>93</v>
      </c>
      <c r="D52" s="33">
        <v>-933</v>
      </c>
      <c r="E52" s="33">
        <v>265</v>
      </c>
      <c r="F52" s="33">
        <v>-1142</v>
      </c>
      <c r="G52" s="33">
        <v>1903</v>
      </c>
      <c r="H52" s="33">
        <v>505</v>
      </c>
      <c r="I52" s="33">
        <v>-3267</v>
      </c>
      <c r="J52" s="33">
        <v>1166</v>
      </c>
      <c r="K52" s="33">
        <v>959</v>
      </c>
      <c r="L52" s="33">
        <v>1647</v>
      </c>
      <c r="M52" s="33">
        <v>4138</v>
      </c>
      <c r="N52" s="33">
        <v>591</v>
      </c>
      <c r="O52" s="33">
        <v>223</v>
      </c>
      <c r="P52" s="33">
        <v>1230</v>
      </c>
      <c r="Q52" s="33">
        <v>2094</v>
      </c>
      <c r="R52" s="33">
        <v>3231</v>
      </c>
      <c r="S52" s="33">
        <v>1113</v>
      </c>
      <c r="T52" s="33">
        <v>164</v>
      </c>
      <c r="U52" s="33">
        <v>782</v>
      </c>
      <c r="V52" s="33">
        <v>1172</v>
      </c>
      <c r="W52" s="33">
        <v>7599</v>
      </c>
      <c r="X52" s="33">
        <v>694</v>
      </c>
      <c r="Y52" s="33">
        <v>1175</v>
      </c>
      <c r="Z52" s="33">
        <v>5223</v>
      </c>
      <c r="AA52" s="33">
        <v>507</v>
      </c>
      <c r="AB52" s="24"/>
      <c r="AC52" s="1"/>
    </row>
    <row r="53" spans="2:29" s="2" customFormat="1">
      <c r="B53" s="90" t="s">
        <v>144</v>
      </c>
      <c r="C53" s="91">
        <v>-1</v>
      </c>
      <c r="D53" s="91">
        <v>-1</v>
      </c>
      <c r="E53" s="90">
        <v>0</v>
      </c>
      <c r="F53" s="90">
        <v>0</v>
      </c>
      <c r="G53" s="90">
        <v>0</v>
      </c>
      <c r="H53" s="90">
        <v>0</v>
      </c>
      <c r="I53" s="90">
        <v>0</v>
      </c>
      <c r="J53" s="91">
        <v>0</v>
      </c>
      <c r="K53" s="91">
        <v>0</v>
      </c>
      <c r="L53" s="91">
        <v>0</v>
      </c>
      <c r="M53" s="91">
        <v>0</v>
      </c>
      <c r="N53" s="91">
        <v>0</v>
      </c>
      <c r="O53" s="91">
        <v>0</v>
      </c>
      <c r="P53" s="91">
        <v>0</v>
      </c>
      <c r="Q53" s="91">
        <v>0</v>
      </c>
      <c r="R53" s="91">
        <v>0</v>
      </c>
      <c r="S53" s="91">
        <v>0</v>
      </c>
      <c r="T53" s="91">
        <v>0</v>
      </c>
      <c r="U53" s="91">
        <v>0</v>
      </c>
      <c r="V53" s="91">
        <v>0</v>
      </c>
      <c r="W53" s="91">
        <v>0</v>
      </c>
      <c r="X53" s="91">
        <v>0</v>
      </c>
      <c r="Y53" s="91">
        <v>0</v>
      </c>
      <c r="Z53" s="91">
        <v>0</v>
      </c>
      <c r="AA53" s="91">
        <v>0</v>
      </c>
      <c r="AB53" s="24"/>
      <c r="AC53" s="1"/>
    </row>
    <row r="54" spans="2:29" s="2" customFormat="1">
      <c r="B54" s="126"/>
      <c r="C54" s="126"/>
      <c r="D54" s="126"/>
      <c r="E54" s="126"/>
      <c r="F54" s="126"/>
      <c r="G54" s="32"/>
      <c r="H54" s="32"/>
      <c r="I54" s="32"/>
      <c r="J54" s="32"/>
      <c r="K54" s="32"/>
      <c r="L54" s="32"/>
      <c r="M54" s="32"/>
      <c r="N54" s="32"/>
      <c r="O54" s="32"/>
      <c r="P54" s="32"/>
      <c r="Q54" s="32"/>
      <c r="R54" s="33"/>
      <c r="S54" s="33"/>
      <c r="T54" s="34"/>
      <c r="U54" s="34"/>
      <c r="V54" s="34"/>
      <c r="W54" s="34"/>
      <c r="X54" s="34"/>
      <c r="Y54" s="34"/>
      <c r="Z54" s="34"/>
      <c r="AA54" s="34"/>
      <c r="AC54" s="1"/>
    </row>
    <row r="55" spans="2:29" s="2" customFormat="1">
      <c r="B55" s="32"/>
      <c r="C55" s="32"/>
      <c r="D55" s="32"/>
      <c r="E55" s="32"/>
      <c r="F55" s="32"/>
      <c r="G55" s="32"/>
      <c r="H55" s="32"/>
      <c r="I55" s="32"/>
      <c r="J55" s="32"/>
      <c r="K55" s="32"/>
      <c r="L55" s="32"/>
      <c r="M55" s="32"/>
      <c r="N55" s="32"/>
      <c r="O55" s="32"/>
      <c r="P55" s="32"/>
      <c r="Q55" s="32"/>
      <c r="R55" s="33"/>
      <c r="S55" s="33"/>
      <c r="T55" s="35"/>
      <c r="U55" s="35"/>
      <c r="V55" s="35"/>
      <c r="W55" s="35"/>
      <c r="X55" s="35"/>
      <c r="Y55" s="35"/>
      <c r="Z55" s="35"/>
      <c r="AA55" s="35"/>
      <c r="AC55" s="1"/>
    </row>
    <row r="56" spans="2:29" s="2" customFormat="1">
      <c r="B56" s="36" t="s">
        <v>67</v>
      </c>
      <c r="C56" s="10" t="s">
        <v>293</v>
      </c>
      <c r="D56" s="10" t="s">
        <v>292</v>
      </c>
      <c r="E56" s="10" t="s">
        <v>288</v>
      </c>
      <c r="F56" s="10" t="s">
        <v>286</v>
      </c>
      <c r="G56" s="10" t="s">
        <v>276</v>
      </c>
      <c r="H56" s="10" t="s">
        <v>274</v>
      </c>
      <c r="I56" s="10" t="s">
        <v>273</v>
      </c>
      <c r="J56" s="10" t="s">
        <v>269</v>
      </c>
      <c r="K56" s="10" t="s">
        <v>250</v>
      </c>
      <c r="L56" s="10" t="s">
        <v>231</v>
      </c>
      <c r="M56" s="10" t="s">
        <v>227</v>
      </c>
      <c r="N56" s="10" t="s">
        <v>228</v>
      </c>
      <c r="O56" s="10" t="s">
        <v>226</v>
      </c>
      <c r="P56" s="10" t="s">
        <v>172</v>
      </c>
      <c r="Q56" s="10" t="s">
        <v>151</v>
      </c>
      <c r="R56" s="10" t="s">
        <v>40</v>
      </c>
      <c r="S56" s="10" t="s">
        <v>41</v>
      </c>
      <c r="T56" s="10" t="s">
        <v>42</v>
      </c>
      <c r="U56" s="10" t="s">
        <v>43</v>
      </c>
      <c r="V56" s="10" t="s">
        <v>44</v>
      </c>
      <c r="W56" s="11" t="s">
        <v>45</v>
      </c>
      <c r="X56" s="10" t="s">
        <v>46</v>
      </c>
      <c r="Y56" s="10" t="s">
        <v>47</v>
      </c>
      <c r="Z56" s="10" t="s">
        <v>48</v>
      </c>
      <c r="AA56" s="10" t="s">
        <v>49</v>
      </c>
      <c r="AC56" s="1"/>
    </row>
    <row r="57" spans="2:29" s="2" customFormat="1">
      <c r="B57" s="109" t="s">
        <v>235</v>
      </c>
      <c r="C57" s="109"/>
      <c r="D57" s="109"/>
      <c r="E57" s="109"/>
      <c r="F57" s="109"/>
      <c r="G57" s="109"/>
      <c r="H57" s="109"/>
      <c r="I57" s="109"/>
      <c r="J57" s="109"/>
      <c r="K57" s="109"/>
      <c r="L57" s="14"/>
      <c r="M57" s="14"/>
      <c r="N57" s="14"/>
      <c r="O57" s="14"/>
      <c r="P57" s="14"/>
      <c r="Q57" s="14"/>
      <c r="R57" s="14"/>
      <c r="S57" s="14"/>
      <c r="T57" s="14"/>
      <c r="U57" s="14"/>
      <c r="V57" s="14"/>
      <c r="W57" s="108"/>
      <c r="X57" s="14"/>
      <c r="Y57" s="14"/>
      <c r="Z57" s="14"/>
      <c r="AA57" s="14"/>
      <c r="AC57" s="1"/>
    </row>
    <row r="58" spans="2:29" s="2" customFormat="1">
      <c r="B58" s="32" t="s">
        <v>20</v>
      </c>
      <c r="C58" s="37">
        <f>SUM(D58:G58)</f>
        <v>6164</v>
      </c>
      <c r="D58" s="37">
        <f>D64-D63-D61-D59</f>
        <v>1566</v>
      </c>
      <c r="E58" s="37">
        <f>E64-E63-E61-E59</f>
        <v>1451</v>
      </c>
      <c r="F58" s="37">
        <f>F64-F63-F61-F59</f>
        <v>1441</v>
      </c>
      <c r="G58" s="37">
        <f>G64-G63-G61-G59</f>
        <v>1706</v>
      </c>
      <c r="H58" s="37">
        <f>SUM(I58:L58)</f>
        <v>6605</v>
      </c>
      <c r="I58" s="37">
        <f>I64-I63-I61-I59</f>
        <v>1524</v>
      </c>
      <c r="J58" s="37">
        <f>J64-J63-J61-J59</f>
        <v>1526</v>
      </c>
      <c r="K58" s="37">
        <f>K64-K63-K61-K59</f>
        <v>1800</v>
      </c>
      <c r="L58" s="37">
        <f>L64-L63-L61-L59</f>
        <v>1755</v>
      </c>
      <c r="M58" s="38">
        <f>SUM(N58:Q58)</f>
        <v>5977</v>
      </c>
      <c r="N58" s="37">
        <f t="shared" ref="N58:AA58" si="43">N64-N63-N61-N59</f>
        <v>1272</v>
      </c>
      <c r="O58" s="37">
        <f t="shared" si="43"/>
        <v>1467</v>
      </c>
      <c r="P58" s="37">
        <f t="shared" si="43"/>
        <v>1624</v>
      </c>
      <c r="Q58" s="37">
        <f t="shared" si="43"/>
        <v>1614</v>
      </c>
      <c r="R58" s="37">
        <f t="shared" si="43"/>
        <v>5382</v>
      </c>
      <c r="S58" s="37">
        <f t="shared" si="43"/>
        <v>1248</v>
      </c>
      <c r="T58" s="37">
        <f t="shared" si="43"/>
        <v>1240</v>
      </c>
      <c r="U58" s="37">
        <f t="shared" si="43"/>
        <v>1416</v>
      </c>
      <c r="V58" s="37">
        <f t="shared" si="43"/>
        <v>1478</v>
      </c>
      <c r="W58" s="37">
        <f t="shared" si="43"/>
        <v>4565</v>
      </c>
      <c r="X58" s="37">
        <f t="shared" si="43"/>
        <v>1166</v>
      </c>
      <c r="Y58" s="37">
        <f t="shared" si="43"/>
        <v>1227</v>
      </c>
      <c r="Z58" s="37">
        <f t="shared" si="43"/>
        <v>1127</v>
      </c>
      <c r="AA58" s="37">
        <f t="shared" si="43"/>
        <v>1045</v>
      </c>
      <c r="AC58" s="1"/>
    </row>
    <row r="59" spans="2:29" s="2" customFormat="1">
      <c r="B59" s="32" t="s">
        <v>282</v>
      </c>
      <c r="C59" s="37">
        <f>SUM(D59:G59)</f>
        <v>-1510</v>
      </c>
      <c r="D59" s="37">
        <v>-370</v>
      </c>
      <c r="E59" s="37">
        <v>-361</v>
      </c>
      <c r="F59" s="37">
        <v>-403</v>
      </c>
      <c r="G59" s="37">
        <v>-376</v>
      </c>
      <c r="H59" s="37">
        <f>SUM(I59:L59)</f>
        <v>-1585</v>
      </c>
      <c r="I59" s="37">
        <v>-425</v>
      </c>
      <c r="J59" s="37">
        <v>-394</v>
      </c>
      <c r="K59" s="37">
        <v>-393</v>
      </c>
      <c r="L59" s="37">
        <v>-373</v>
      </c>
      <c r="M59" s="37">
        <v>-974</v>
      </c>
      <c r="N59" s="37">
        <v>-217</v>
      </c>
      <c r="O59" s="37">
        <v>-257</v>
      </c>
      <c r="P59" s="37">
        <v>-251</v>
      </c>
      <c r="Q59" s="37">
        <v>-249</v>
      </c>
      <c r="R59" s="38">
        <f>SUM(S59:V59)</f>
        <v>-997</v>
      </c>
      <c r="S59" s="37">
        <v>-246</v>
      </c>
      <c r="T59" s="37">
        <v>-247</v>
      </c>
      <c r="U59" s="38">
        <v>-253</v>
      </c>
      <c r="V59" s="38">
        <v>-251</v>
      </c>
      <c r="W59" s="38">
        <f>SUM(X59:AA59)</f>
        <v>-865</v>
      </c>
      <c r="X59" s="38">
        <v>-250</v>
      </c>
      <c r="Y59" s="38">
        <v>-247</v>
      </c>
      <c r="Z59" s="38">
        <v>-192</v>
      </c>
      <c r="AA59" s="38">
        <v>-176</v>
      </c>
      <c r="AC59" s="1"/>
    </row>
    <row r="60" spans="2:29" s="2" customFormat="1">
      <c r="B60" s="32" t="s">
        <v>236</v>
      </c>
      <c r="C60" s="37">
        <f t="shared" ref="C60" si="44">SUM(C58:C59)</f>
        <v>4654</v>
      </c>
      <c r="D60" s="37">
        <f t="shared" ref="D60" si="45">SUM(D58:D59)</f>
        <v>1196</v>
      </c>
      <c r="E60" s="37">
        <f t="shared" ref="E60:F60" si="46">SUM(E58:E59)</f>
        <v>1090</v>
      </c>
      <c r="F60" s="37">
        <f t="shared" si="46"/>
        <v>1038</v>
      </c>
      <c r="G60" s="37">
        <f t="shared" ref="G60:AA60" si="47">SUM(G58:G59)</f>
        <v>1330</v>
      </c>
      <c r="H60" s="37">
        <f t="shared" si="47"/>
        <v>5020</v>
      </c>
      <c r="I60" s="37">
        <f t="shared" si="47"/>
        <v>1099</v>
      </c>
      <c r="J60" s="37">
        <f t="shared" si="47"/>
        <v>1132</v>
      </c>
      <c r="K60" s="37">
        <f t="shared" si="47"/>
        <v>1407</v>
      </c>
      <c r="L60" s="37">
        <f t="shared" si="47"/>
        <v>1382</v>
      </c>
      <c r="M60" s="37">
        <f t="shared" si="47"/>
        <v>5003</v>
      </c>
      <c r="N60" s="37">
        <f t="shared" si="47"/>
        <v>1055</v>
      </c>
      <c r="O60" s="37">
        <f t="shared" si="47"/>
        <v>1210</v>
      </c>
      <c r="P60" s="37">
        <f t="shared" si="47"/>
        <v>1373</v>
      </c>
      <c r="Q60" s="37">
        <f t="shared" si="47"/>
        <v>1365</v>
      </c>
      <c r="R60" s="37">
        <f t="shared" si="47"/>
        <v>4385</v>
      </c>
      <c r="S60" s="37">
        <f t="shared" si="47"/>
        <v>1002</v>
      </c>
      <c r="T60" s="37">
        <f t="shared" si="47"/>
        <v>993</v>
      </c>
      <c r="U60" s="37">
        <f t="shared" si="47"/>
        <v>1163</v>
      </c>
      <c r="V60" s="37">
        <f t="shared" si="47"/>
        <v>1227</v>
      </c>
      <c r="W60" s="37">
        <f t="shared" si="47"/>
        <v>3700</v>
      </c>
      <c r="X60" s="37">
        <f t="shared" si="47"/>
        <v>916</v>
      </c>
      <c r="Y60" s="37">
        <f t="shared" si="47"/>
        <v>980</v>
      </c>
      <c r="Z60" s="37">
        <f t="shared" si="47"/>
        <v>935</v>
      </c>
      <c r="AA60" s="37">
        <f t="shared" si="47"/>
        <v>869</v>
      </c>
      <c r="AC60" s="1"/>
    </row>
    <row r="61" spans="2:29" s="2" customFormat="1">
      <c r="B61" s="32" t="s">
        <v>283</v>
      </c>
      <c r="C61" s="37">
        <f>SUM(D61:G61)</f>
        <v>-372</v>
      </c>
      <c r="D61" s="37">
        <v>-90</v>
      </c>
      <c r="E61" s="37">
        <v>-91</v>
      </c>
      <c r="F61" s="37">
        <v>-96</v>
      </c>
      <c r="G61" s="37">
        <v>-95</v>
      </c>
      <c r="H61" s="37">
        <f>SUM(I61:L61)</f>
        <v>-362</v>
      </c>
      <c r="I61" s="37">
        <v>-93</v>
      </c>
      <c r="J61" s="37">
        <v>-96</v>
      </c>
      <c r="K61" s="37">
        <v>-86</v>
      </c>
      <c r="L61" s="37">
        <v>-87</v>
      </c>
      <c r="M61" s="37">
        <v>-309</v>
      </c>
      <c r="N61" s="37">
        <v>-78</v>
      </c>
      <c r="O61" s="37">
        <v>-77</v>
      </c>
      <c r="P61" s="37">
        <v>-80</v>
      </c>
      <c r="Q61" s="37">
        <v>-74</v>
      </c>
      <c r="R61" s="38">
        <f t="shared" ref="R61" si="48">SUM(S61:V61)</f>
        <v>-294</v>
      </c>
      <c r="S61" s="37">
        <v>-74</v>
      </c>
      <c r="T61" s="37">
        <v>-73</v>
      </c>
      <c r="U61" s="38">
        <v>-74</v>
      </c>
      <c r="V61" s="38">
        <v>-73</v>
      </c>
      <c r="W61" s="38">
        <f t="shared" ref="W61" si="49">SUM(X61:AA61)</f>
        <v>-204</v>
      </c>
      <c r="X61" s="38">
        <v>-75</v>
      </c>
      <c r="Y61" s="38">
        <v>-65</v>
      </c>
      <c r="Z61" s="38">
        <v>-36</v>
      </c>
      <c r="AA61" s="38">
        <v>-28</v>
      </c>
      <c r="AC61" s="1"/>
    </row>
    <row r="62" spans="2:29" s="2" customFormat="1">
      <c r="B62" s="32" t="s">
        <v>15</v>
      </c>
      <c r="C62" s="37">
        <f t="shared" ref="C62" si="50">SUM(C60:C61)</f>
        <v>4282</v>
      </c>
      <c r="D62" s="37">
        <f>SUM(D60:D61)</f>
        <v>1106</v>
      </c>
      <c r="E62" s="37">
        <f>SUM(E60:E61)</f>
        <v>999</v>
      </c>
      <c r="F62" s="37">
        <f>SUM(F60:F61)</f>
        <v>942</v>
      </c>
      <c r="G62" s="37">
        <f>SUM(G60:G61)</f>
        <v>1235</v>
      </c>
      <c r="H62" s="37">
        <f t="shared" ref="H62" si="51">SUM(H60:H61)</f>
        <v>4658</v>
      </c>
      <c r="I62" s="37">
        <f>SUM(I60:I61)</f>
        <v>1006</v>
      </c>
      <c r="J62" s="37">
        <f>SUM(J60:J61)</f>
        <v>1036</v>
      </c>
      <c r="K62" s="37">
        <f>SUM(K60:K61)</f>
        <v>1321</v>
      </c>
      <c r="L62" s="37">
        <f>SUM(L60:L61)</f>
        <v>1295</v>
      </c>
      <c r="M62" s="37">
        <f t="shared" ref="M62:N62" si="52">SUM(M60:M61)</f>
        <v>4694</v>
      </c>
      <c r="N62" s="37">
        <f t="shared" si="52"/>
        <v>977</v>
      </c>
      <c r="O62" s="37">
        <f>SUM(O60:O61)</f>
        <v>1133</v>
      </c>
      <c r="P62" s="37">
        <f t="shared" ref="P62:Q62" si="53">SUM(P60:P61)</f>
        <v>1293</v>
      </c>
      <c r="Q62" s="37">
        <f t="shared" si="53"/>
        <v>1291</v>
      </c>
      <c r="R62" s="37">
        <f t="shared" ref="R62:S62" si="54">SUM(R60:R61)</f>
        <v>4091</v>
      </c>
      <c r="S62" s="37">
        <f t="shared" si="54"/>
        <v>928</v>
      </c>
      <c r="T62" s="37">
        <f>SUM(T60:T61)</f>
        <v>920</v>
      </c>
      <c r="U62" s="37">
        <f t="shared" ref="U62:AA62" si="55">SUM(U60:U61)</f>
        <v>1089</v>
      </c>
      <c r="V62" s="37">
        <f t="shared" si="55"/>
        <v>1154</v>
      </c>
      <c r="W62" s="37">
        <f t="shared" si="55"/>
        <v>3496</v>
      </c>
      <c r="X62" s="37">
        <f t="shared" si="55"/>
        <v>841</v>
      </c>
      <c r="Y62" s="37">
        <f t="shared" si="55"/>
        <v>915</v>
      </c>
      <c r="Z62" s="37">
        <f t="shared" si="55"/>
        <v>899</v>
      </c>
      <c r="AA62" s="37">
        <f t="shared" si="55"/>
        <v>841</v>
      </c>
      <c r="AC62" s="1"/>
    </row>
    <row r="63" spans="2:29" s="2" customFormat="1">
      <c r="B63" s="32" t="s">
        <v>59</v>
      </c>
      <c r="C63" s="39">
        <f t="shared" ref="C63:AA63" si="56">C13</f>
        <v>-397</v>
      </c>
      <c r="D63" s="39">
        <f t="shared" si="56"/>
        <v>-166</v>
      </c>
      <c r="E63" s="39">
        <f t="shared" si="56"/>
        <v>-80</v>
      </c>
      <c r="F63" s="39">
        <f t="shared" si="56"/>
        <v>-105</v>
      </c>
      <c r="G63" s="39">
        <f t="shared" si="56"/>
        <v>-46</v>
      </c>
      <c r="H63" s="39">
        <f t="shared" si="56"/>
        <v>-3696</v>
      </c>
      <c r="I63" s="39">
        <f t="shared" si="56"/>
        <v>-3431</v>
      </c>
      <c r="J63" s="39">
        <f t="shared" si="56"/>
        <v>-127</v>
      </c>
      <c r="K63" s="39">
        <f t="shared" si="56"/>
        <v>-118</v>
      </c>
      <c r="L63" s="39">
        <f t="shared" si="56"/>
        <v>-20</v>
      </c>
      <c r="M63" s="39">
        <f t="shared" si="56"/>
        <v>-176</v>
      </c>
      <c r="N63" s="39">
        <f t="shared" si="56"/>
        <v>-98</v>
      </c>
      <c r="O63" s="39">
        <f t="shared" si="56"/>
        <v>-28</v>
      </c>
      <c r="P63" s="39">
        <f t="shared" si="56"/>
        <v>-32</v>
      </c>
      <c r="Q63" s="39">
        <f t="shared" si="56"/>
        <v>-18</v>
      </c>
      <c r="R63" s="39">
        <f t="shared" si="56"/>
        <v>-69</v>
      </c>
      <c r="S63" s="39">
        <f t="shared" si="56"/>
        <v>-314</v>
      </c>
      <c r="T63" s="39">
        <f t="shared" si="56"/>
        <v>-45</v>
      </c>
      <c r="U63" s="40">
        <f t="shared" si="56"/>
        <v>-76</v>
      </c>
      <c r="V63" s="40">
        <f t="shared" si="56"/>
        <v>366</v>
      </c>
      <c r="W63" s="40">
        <f t="shared" si="56"/>
        <v>-391</v>
      </c>
      <c r="X63" s="40">
        <f t="shared" si="56"/>
        <v>-118</v>
      </c>
      <c r="Y63" s="40">
        <f t="shared" si="56"/>
        <v>-51</v>
      </c>
      <c r="Z63" s="40">
        <f t="shared" si="56"/>
        <v>-107</v>
      </c>
      <c r="AA63" s="40">
        <f t="shared" si="56"/>
        <v>-115</v>
      </c>
      <c r="AC63" s="1"/>
    </row>
    <row r="64" spans="2:29" s="2" customFormat="1">
      <c r="B64" s="41" t="s">
        <v>15</v>
      </c>
      <c r="C64" s="42">
        <f t="shared" ref="C64:AA64" si="57">C14</f>
        <v>3885</v>
      </c>
      <c r="D64" s="42">
        <f t="shared" si="57"/>
        <v>940</v>
      </c>
      <c r="E64" s="42">
        <f t="shared" si="57"/>
        <v>919</v>
      </c>
      <c r="F64" s="42">
        <f t="shared" si="57"/>
        <v>837</v>
      </c>
      <c r="G64" s="42">
        <f t="shared" si="57"/>
        <v>1189</v>
      </c>
      <c r="H64" s="42">
        <f t="shared" si="57"/>
        <v>962</v>
      </c>
      <c r="I64" s="42">
        <f t="shared" si="57"/>
        <v>-2425</v>
      </c>
      <c r="J64" s="42">
        <f t="shared" si="57"/>
        <v>909</v>
      </c>
      <c r="K64" s="42">
        <f t="shared" si="57"/>
        <v>1203</v>
      </c>
      <c r="L64" s="42">
        <f t="shared" si="57"/>
        <v>1275</v>
      </c>
      <c r="M64" s="42">
        <f t="shared" si="57"/>
        <v>4518</v>
      </c>
      <c r="N64" s="42">
        <f t="shared" si="57"/>
        <v>879</v>
      </c>
      <c r="O64" s="42">
        <f t="shared" si="57"/>
        <v>1105</v>
      </c>
      <c r="P64" s="42">
        <f t="shared" si="57"/>
        <v>1261</v>
      </c>
      <c r="Q64" s="42">
        <f t="shared" si="57"/>
        <v>1273</v>
      </c>
      <c r="R64" s="42">
        <f t="shared" si="57"/>
        <v>4022</v>
      </c>
      <c r="S64" s="42">
        <f t="shared" si="57"/>
        <v>614</v>
      </c>
      <c r="T64" s="42">
        <f t="shared" si="57"/>
        <v>875</v>
      </c>
      <c r="U64" s="42">
        <f t="shared" si="57"/>
        <v>1013</v>
      </c>
      <c r="V64" s="42">
        <f t="shared" si="57"/>
        <v>1520</v>
      </c>
      <c r="W64" s="42">
        <f t="shared" si="57"/>
        <v>3105</v>
      </c>
      <c r="X64" s="42">
        <f t="shared" si="57"/>
        <v>723</v>
      </c>
      <c r="Y64" s="42">
        <f t="shared" si="57"/>
        <v>864</v>
      </c>
      <c r="Z64" s="42">
        <f t="shared" si="57"/>
        <v>792</v>
      </c>
      <c r="AA64" s="42">
        <f t="shared" si="57"/>
        <v>726</v>
      </c>
      <c r="AC64" s="1"/>
    </row>
    <row r="65" spans="2:29" s="107" customFormat="1">
      <c r="B65" s="106" t="s">
        <v>229</v>
      </c>
      <c r="C65" s="17">
        <v>328</v>
      </c>
      <c r="D65" s="17">
        <v>328</v>
      </c>
      <c r="E65" s="17">
        <v>340</v>
      </c>
      <c r="F65" s="17">
        <v>344</v>
      </c>
      <c r="G65" s="17">
        <v>385</v>
      </c>
      <c r="H65" s="17">
        <v>374</v>
      </c>
      <c r="I65" s="17">
        <v>374</v>
      </c>
      <c r="J65" s="17">
        <v>366</v>
      </c>
      <c r="K65" s="17">
        <v>362</v>
      </c>
      <c r="L65" s="17">
        <v>322</v>
      </c>
      <c r="M65" s="17">
        <v>286</v>
      </c>
      <c r="N65" s="17">
        <v>286</v>
      </c>
      <c r="O65" s="17">
        <v>272</v>
      </c>
      <c r="P65" s="17">
        <v>257</v>
      </c>
      <c r="Q65" s="17">
        <v>246</v>
      </c>
      <c r="R65" s="17">
        <v>242</v>
      </c>
      <c r="S65" s="17">
        <v>242</v>
      </c>
      <c r="T65" s="17">
        <v>240</v>
      </c>
      <c r="U65" s="17">
        <v>237</v>
      </c>
      <c r="V65" s="17">
        <v>234</v>
      </c>
      <c r="W65" s="17">
        <v>215</v>
      </c>
      <c r="X65" s="17">
        <v>215</v>
      </c>
      <c r="Y65" s="17">
        <v>202</v>
      </c>
      <c r="Z65" s="17">
        <v>181</v>
      </c>
      <c r="AA65" s="17">
        <v>166</v>
      </c>
      <c r="AC65" s="1"/>
    </row>
    <row r="66" spans="2:29" s="107" customFormat="1">
      <c r="B66" s="106" t="s">
        <v>150</v>
      </c>
      <c r="C66" s="17">
        <v>5817</v>
      </c>
      <c r="D66" s="17">
        <v>5817</v>
      </c>
      <c r="E66" s="17">
        <v>5617</v>
      </c>
      <c r="F66" s="17">
        <v>5652</v>
      </c>
      <c r="G66" s="17">
        <v>5995</v>
      </c>
      <c r="H66" s="17">
        <v>6066</v>
      </c>
      <c r="I66" s="17">
        <v>6066</v>
      </c>
      <c r="J66" s="17">
        <v>5999</v>
      </c>
      <c r="K66" s="17">
        <v>6044</v>
      </c>
      <c r="L66" s="17">
        <v>5955</v>
      </c>
      <c r="M66" s="17">
        <v>5816</v>
      </c>
      <c r="N66" s="17">
        <v>5816</v>
      </c>
      <c r="O66" s="17">
        <v>5976</v>
      </c>
      <c r="P66" s="17">
        <v>5721</v>
      </c>
      <c r="Q66" s="17">
        <v>5469</v>
      </c>
      <c r="R66" s="17">
        <v>5742</v>
      </c>
      <c r="S66" s="17">
        <v>5742</v>
      </c>
      <c r="T66" s="17">
        <v>5558</v>
      </c>
      <c r="U66" s="17">
        <v>5542</v>
      </c>
      <c r="V66" s="17">
        <v>9499</v>
      </c>
      <c r="W66" s="17">
        <v>8611</v>
      </c>
      <c r="X66" s="17">
        <v>8611</v>
      </c>
      <c r="Y66" s="17">
        <v>8404</v>
      </c>
      <c r="Z66" s="17">
        <v>8275</v>
      </c>
      <c r="AA66" s="17">
        <v>4176</v>
      </c>
      <c r="AC66" s="1"/>
    </row>
    <row r="67" spans="2:29" s="2" customFormat="1">
      <c r="B67" s="20" t="s">
        <v>22</v>
      </c>
      <c r="C67" s="43">
        <f t="shared" ref="C67" si="58">C66/C65</f>
        <v>17.734756097560975</v>
      </c>
      <c r="D67" s="43">
        <f>D66/D65</f>
        <v>17.734756097560975</v>
      </c>
      <c r="E67" s="43">
        <f>E66/E65</f>
        <v>16.520588235294117</v>
      </c>
      <c r="F67" s="43">
        <f>F66/F65</f>
        <v>16.430232558139537</v>
      </c>
      <c r="G67" s="43">
        <f t="shared" ref="G67" si="59">G66/G65</f>
        <v>15.571428571428571</v>
      </c>
      <c r="H67" s="43">
        <f t="shared" ref="H67:M67" si="60">H66/H65</f>
        <v>16.219251336898395</v>
      </c>
      <c r="I67" s="43">
        <f t="shared" si="60"/>
        <v>16.219251336898395</v>
      </c>
      <c r="J67" s="43">
        <f t="shared" si="60"/>
        <v>16.39071038251366</v>
      </c>
      <c r="K67" s="43">
        <f t="shared" si="60"/>
        <v>16.696132596685082</v>
      </c>
      <c r="L67" s="43">
        <f t="shared" si="60"/>
        <v>18.493788819875775</v>
      </c>
      <c r="M67" s="43">
        <f t="shared" si="60"/>
        <v>20.335664335664337</v>
      </c>
      <c r="N67" s="43">
        <f t="shared" ref="N67:Q67" si="61">N66/N65</f>
        <v>20.335664335664337</v>
      </c>
      <c r="O67" s="43">
        <f t="shared" si="61"/>
        <v>21.970588235294116</v>
      </c>
      <c r="P67" s="43">
        <f t="shared" si="61"/>
        <v>22.260700389105057</v>
      </c>
      <c r="Q67" s="43">
        <f t="shared" si="61"/>
        <v>22.23170731707317</v>
      </c>
      <c r="R67" s="43">
        <f>R66/R65</f>
        <v>23.727272727272727</v>
      </c>
      <c r="S67" s="43">
        <f t="shared" ref="S67:AA67" si="62">S66/S65</f>
        <v>23.727272727272727</v>
      </c>
      <c r="T67" s="43">
        <f t="shared" si="62"/>
        <v>23.158333333333335</v>
      </c>
      <c r="U67" s="43">
        <f t="shared" si="62"/>
        <v>23.383966244725737</v>
      </c>
      <c r="V67" s="43">
        <f t="shared" si="62"/>
        <v>40.594017094017097</v>
      </c>
      <c r="W67" s="43">
        <f t="shared" si="62"/>
        <v>40.051162790697674</v>
      </c>
      <c r="X67" s="43">
        <f t="shared" si="62"/>
        <v>40.051162790697674</v>
      </c>
      <c r="Y67" s="43">
        <f t="shared" si="62"/>
        <v>41.603960396039604</v>
      </c>
      <c r="Z67" s="43">
        <f t="shared" si="62"/>
        <v>45.718232044198892</v>
      </c>
      <c r="AA67" s="43">
        <f t="shared" si="62"/>
        <v>25.156626506024097</v>
      </c>
      <c r="AC67" s="1"/>
    </row>
    <row r="68" spans="2:29" s="2" customFormat="1">
      <c r="B68" s="20" t="s">
        <v>68</v>
      </c>
      <c r="C68" s="44">
        <f t="shared" ref="C68:AA68" si="63">C58/C4</f>
        <v>0.18772079425021318</v>
      </c>
      <c r="D68" s="44">
        <f t="shared" si="63"/>
        <v>0.19290465631929046</v>
      </c>
      <c r="E68" s="44">
        <f t="shared" si="63"/>
        <v>0.18739506651168797</v>
      </c>
      <c r="F68" s="44">
        <f t="shared" si="63"/>
        <v>0.18741058655221746</v>
      </c>
      <c r="G68" s="44">
        <f t="shared" si="63"/>
        <v>0.18371742407925909</v>
      </c>
      <c r="H68" s="44">
        <f t="shared" si="63"/>
        <v>0.18052366896250135</v>
      </c>
      <c r="I68" s="44">
        <f t="shared" si="63"/>
        <v>0.16899534264803726</v>
      </c>
      <c r="J68" s="44">
        <f t="shared" si="63"/>
        <v>0.17285908473040326</v>
      </c>
      <c r="K68" s="44">
        <f t="shared" si="63"/>
        <v>0.19228714880888795</v>
      </c>
      <c r="L68" s="44">
        <f t="shared" si="63"/>
        <v>0.18708026862807803</v>
      </c>
      <c r="M68" s="44">
        <f t="shared" si="63"/>
        <v>0.17576826937215115</v>
      </c>
      <c r="N68" s="44">
        <f t="shared" si="63"/>
        <v>0.15248141932390313</v>
      </c>
      <c r="O68" s="44">
        <f t="shared" si="63"/>
        <v>0.17674698795180724</v>
      </c>
      <c r="P68" s="44">
        <f t="shared" si="63"/>
        <v>0.18483951741406784</v>
      </c>
      <c r="Q68" s="44">
        <f t="shared" si="63"/>
        <v>0.18817768450507169</v>
      </c>
      <c r="R68" s="44">
        <f t="shared" si="63"/>
        <v>0.17041892277001994</v>
      </c>
      <c r="S68" s="44">
        <f t="shared" si="63"/>
        <v>0.16190970420342501</v>
      </c>
      <c r="T68" s="44">
        <f t="shared" si="63"/>
        <v>0.16963064295485636</v>
      </c>
      <c r="U68" s="44">
        <f t="shared" si="63"/>
        <v>0.17132486388384754</v>
      </c>
      <c r="V68" s="44">
        <f t="shared" si="63"/>
        <v>0.17811520848397205</v>
      </c>
      <c r="W68" s="44">
        <f t="shared" si="63"/>
        <v>0.16817093387364154</v>
      </c>
      <c r="X68" s="44">
        <f t="shared" si="63"/>
        <v>0.15684691955878396</v>
      </c>
      <c r="Y68" s="44">
        <f t="shared" si="63"/>
        <v>0.17350113122171945</v>
      </c>
      <c r="Z68" s="44">
        <f t="shared" si="63"/>
        <v>0.17221882640586797</v>
      </c>
      <c r="AA68" s="44">
        <f t="shared" si="63"/>
        <v>0.17145200984413453</v>
      </c>
      <c r="AC68" s="1"/>
    </row>
    <row r="69" spans="2:29" s="2" customFormat="1">
      <c r="B69" s="20" t="s">
        <v>69</v>
      </c>
      <c r="C69" s="44">
        <f t="shared" ref="C69:AA69" si="64">C60/C4</f>
        <v>0.14173468144719212</v>
      </c>
      <c r="D69" s="44">
        <f t="shared" si="64"/>
        <v>0.14732692781473269</v>
      </c>
      <c r="E69" s="44">
        <f t="shared" si="64"/>
        <v>0.14077231047397651</v>
      </c>
      <c r="F69" s="44">
        <f t="shared" si="64"/>
        <v>0.13499804916113928</v>
      </c>
      <c r="G69" s="44">
        <f t="shared" si="64"/>
        <v>0.14322636226577642</v>
      </c>
      <c r="H69" s="44">
        <f t="shared" si="64"/>
        <v>0.13720345468459605</v>
      </c>
      <c r="I69" s="44">
        <f t="shared" si="64"/>
        <v>0.12186737635839433</v>
      </c>
      <c r="J69" s="44">
        <f t="shared" si="64"/>
        <v>0.12822836429542364</v>
      </c>
      <c r="K69" s="44">
        <f t="shared" si="64"/>
        <v>0.15030445465228073</v>
      </c>
      <c r="L69" s="44">
        <f t="shared" si="64"/>
        <v>0.14731904914188254</v>
      </c>
      <c r="M69" s="44">
        <f t="shared" si="64"/>
        <v>0.14712542273195117</v>
      </c>
      <c r="N69" s="44">
        <f t="shared" si="64"/>
        <v>0.12646847278830017</v>
      </c>
      <c r="O69" s="44">
        <f t="shared" si="64"/>
        <v>0.14578313253012049</v>
      </c>
      <c r="P69" s="44">
        <f t="shared" si="64"/>
        <v>0.15627134076940588</v>
      </c>
      <c r="Q69" s="44">
        <f t="shared" si="64"/>
        <v>0.15914655473941938</v>
      </c>
      <c r="R69" s="44">
        <f t="shared" si="64"/>
        <v>0.13884930812830498</v>
      </c>
      <c r="S69" s="44">
        <f t="shared" si="64"/>
        <v>0.12999481058640375</v>
      </c>
      <c r="T69" s="44">
        <f t="shared" si="64"/>
        <v>0.13584131326949384</v>
      </c>
      <c r="U69" s="44">
        <f t="shared" si="64"/>
        <v>0.14071385359951602</v>
      </c>
      <c r="V69" s="44">
        <f t="shared" si="64"/>
        <v>0.14786695589298626</v>
      </c>
      <c r="W69" s="44">
        <f t="shared" si="64"/>
        <v>0.1363050285503776</v>
      </c>
      <c r="X69" s="44">
        <f t="shared" si="64"/>
        <v>0.12321764864137745</v>
      </c>
      <c r="Y69" s="44">
        <f t="shared" si="64"/>
        <v>0.13857466063348417</v>
      </c>
      <c r="Z69" s="44">
        <f t="shared" si="64"/>
        <v>0.14287897310513448</v>
      </c>
      <c r="AA69" s="44">
        <f t="shared" si="64"/>
        <v>0.14257588187038556</v>
      </c>
      <c r="AC69" s="1"/>
    </row>
    <row r="70" spans="2:29" s="2" customFormat="1">
      <c r="B70" s="20" t="s">
        <v>70</v>
      </c>
      <c r="C70" s="44">
        <f t="shared" ref="C70:AA70" si="65">C62/C4</f>
        <v>0.13040565233280546</v>
      </c>
      <c r="D70" s="44">
        <f t="shared" si="65"/>
        <v>0.13624045331362405</v>
      </c>
      <c r="E70" s="44">
        <f t="shared" si="65"/>
        <v>0.12901975978302985</v>
      </c>
      <c r="F70" s="44">
        <f t="shared" si="65"/>
        <v>0.12251268045259461</v>
      </c>
      <c r="G70" s="44">
        <f t="shared" si="65"/>
        <v>0.13299590781822099</v>
      </c>
      <c r="H70" s="44">
        <f t="shared" si="65"/>
        <v>0.12730950038263911</v>
      </c>
      <c r="I70" s="44">
        <f t="shared" si="65"/>
        <v>0.11155466844089598</v>
      </c>
      <c r="J70" s="44">
        <f t="shared" si="65"/>
        <v>0.11735387403715451</v>
      </c>
      <c r="K70" s="44">
        <f t="shared" si="65"/>
        <v>0.14111740198696721</v>
      </c>
      <c r="L70" s="44">
        <f t="shared" si="65"/>
        <v>0.13804498454322567</v>
      </c>
      <c r="M70" s="44">
        <f t="shared" si="65"/>
        <v>0.13803852374650788</v>
      </c>
      <c r="N70" s="44">
        <f t="shared" si="65"/>
        <v>0.11711819707504195</v>
      </c>
      <c r="O70" s="44">
        <f t="shared" si="65"/>
        <v>0.13650602409638554</v>
      </c>
      <c r="P70" s="44">
        <f t="shared" si="65"/>
        <v>0.14716594582290007</v>
      </c>
      <c r="Q70" s="44">
        <f t="shared" si="65"/>
        <v>0.15051882942753878</v>
      </c>
      <c r="R70" s="44">
        <f t="shared" si="65"/>
        <v>0.12953991323897279</v>
      </c>
      <c r="S70" s="44">
        <f t="shared" si="65"/>
        <v>0.12039439543331604</v>
      </c>
      <c r="T70" s="44">
        <f t="shared" si="65"/>
        <v>0.12585499316005472</v>
      </c>
      <c r="U70" s="44">
        <f t="shared" si="65"/>
        <v>0.13176043557168785</v>
      </c>
      <c r="V70" s="44">
        <f t="shared" si="65"/>
        <v>0.13906965533863583</v>
      </c>
      <c r="W70" s="44">
        <f t="shared" si="65"/>
        <v>0.12878983238165409</v>
      </c>
      <c r="X70" s="44">
        <f t="shared" si="65"/>
        <v>0.1131288673661555</v>
      </c>
      <c r="Y70" s="44">
        <f t="shared" si="65"/>
        <v>0.12938348416289594</v>
      </c>
      <c r="Z70" s="44">
        <f t="shared" si="65"/>
        <v>0.13737775061124693</v>
      </c>
      <c r="AA70" s="44">
        <f t="shared" si="65"/>
        <v>0.1379819524200164</v>
      </c>
      <c r="AC70" s="1"/>
    </row>
    <row r="71" spans="2:29" s="2" customFormat="1">
      <c r="R71" s="37"/>
      <c r="S71" s="37"/>
      <c r="T71" s="37"/>
      <c r="U71" s="38"/>
      <c r="V71" s="38"/>
      <c r="W71" s="38"/>
      <c r="X71" s="38"/>
      <c r="Y71" s="38"/>
      <c r="Z71" s="38"/>
      <c r="AA71" s="38"/>
      <c r="AC71" s="1"/>
    </row>
    <row r="72" spans="2:29" s="2" customFormat="1">
      <c r="T72" s="37"/>
      <c r="U72" s="38"/>
      <c r="V72" s="38"/>
      <c r="W72" s="38"/>
      <c r="X72" s="38"/>
      <c r="Y72" s="38"/>
      <c r="Z72" s="38"/>
      <c r="AA72" s="38"/>
      <c r="AC72" s="1"/>
    </row>
    <row r="73" spans="2:29" s="2" customFormat="1">
      <c r="B73" s="36" t="s">
        <v>34</v>
      </c>
      <c r="C73" s="10" t="s">
        <v>293</v>
      </c>
      <c r="D73" s="10" t="s">
        <v>292</v>
      </c>
      <c r="E73" s="10" t="s">
        <v>288</v>
      </c>
      <c r="F73" s="10" t="s">
        <v>286</v>
      </c>
      <c r="G73" s="10" t="s">
        <v>276</v>
      </c>
      <c r="H73" s="10" t="s">
        <v>274</v>
      </c>
      <c r="I73" s="10" t="s">
        <v>273</v>
      </c>
      <c r="J73" s="10" t="s">
        <v>269</v>
      </c>
      <c r="K73" s="10" t="s">
        <v>250</v>
      </c>
      <c r="L73" s="10" t="s">
        <v>231</v>
      </c>
      <c r="M73" s="10" t="s">
        <v>227</v>
      </c>
      <c r="N73" s="10" t="s">
        <v>228</v>
      </c>
      <c r="O73" s="10" t="s">
        <v>226</v>
      </c>
      <c r="P73" s="10" t="s">
        <v>172</v>
      </c>
      <c r="Q73" s="10" t="s">
        <v>151</v>
      </c>
      <c r="R73" s="10" t="s">
        <v>40</v>
      </c>
      <c r="S73" s="10" t="s">
        <v>41</v>
      </c>
      <c r="T73" s="10" t="s">
        <v>42</v>
      </c>
      <c r="U73" s="10" t="s">
        <v>43</v>
      </c>
      <c r="V73" s="10" t="s">
        <v>44</v>
      </c>
      <c r="W73" s="11" t="s">
        <v>45</v>
      </c>
      <c r="X73" s="10" t="s">
        <v>46</v>
      </c>
      <c r="Y73" s="10" t="s">
        <v>47</v>
      </c>
      <c r="Z73" s="10" t="s">
        <v>48</v>
      </c>
      <c r="AA73" s="10" t="s">
        <v>49</v>
      </c>
      <c r="AC73" s="1"/>
    </row>
    <row r="74" spans="2:29" s="2" customFormat="1">
      <c r="B74" s="20" t="s">
        <v>71</v>
      </c>
      <c r="C74" s="20">
        <v>182.5</v>
      </c>
      <c r="D74" s="20">
        <v>182.5</v>
      </c>
      <c r="E74" s="20">
        <v>159.25</v>
      </c>
      <c r="F74" s="103">
        <v>135.65</v>
      </c>
      <c r="G74" s="103">
        <v>107.35</v>
      </c>
      <c r="H74" s="103">
        <v>168.55</v>
      </c>
      <c r="I74" s="103">
        <v>168.55</v>
      </c>
      <c r="J74" s="20">
        <v>138.1</v>
      </c>
      <c r="K74" s="103">
        <v>134.80000000000001</v>
      </c>
      <c r="L74" s="103">
        <v>143.94999999999999</v>
      </c>
      <c r="M74" s="20">
        <v>139.30000000000001</v>
      </c>
      <c r="N74" s="20">
        <v>139.30000000000001</v>
      </c>
      <c r="O74" s="103">
        <v>175.95</v>
      </c>
      <c r="P74" s="20">
        <v>191.3</v>
      </c>
      <c r="Q74" s="20">
        <v>209.8</v>
      </c>
      <c r="R74" s="45">
        <v>190</v>
      </c>
      <c r="S74" s="45">
        <v>190</v>
      </c>
      <c r="T74" s="45">
        <v>204</v>
      </c>
      <c r="U74" s="45">
        <v>192.3</v>
      </c>
      <c r="V74" s="45">
        <v>191.9</v>
      </c>
      <c r="W74" s="45">
        <v>179.3</v>
      </c>
      <c r="X74" s="45">
        <v>179.3</v>
      </c>
      <c r="Y74" s="45">
        <v>168</v>
      </c>
      <c r="Z74" s="45">
        <v>148.69999999999999</v>
      </c>
      <c r="AA74" s="45">
        <v>160.6</v>
      </c>
      <c r="AC74" s="1"/>
    </row>
    <row r="75" spans="2:29" s="2" customFormat="1">
      <c r="B75" s="20" t="s">
        <v>72</v>
      </c>
      <c r="C75" s="20">
        <v>10</v>
      </c>
      <c r="D75" s="20">
        <v>10</v>
      </c>
      <c r="E75" s="20">
        <v>-1.72</v>
      </c>
      <c r="F75" s="20">
        <v>-1.69</v>
      </c>
      <c r="G75" s="20">
        <v>-0.82</v>
      </c>
      <c r="H75" s="20">
        <v>-0.73</v>
      </c>
      <c r="I75" s="20">
        <v>-0.73</v>
      </c>
      <c r="J75" s="20">
        <v>10.77</v>
      </c>
      <c r="K75" s="20">
        <v>11.22</v>
      </c>
      <c r="L75" s="20">
        <v>11.55</v>
      </c>
      <c r="M75" s="20">
        <v>11.77</v>
      </c>
      <c r="N75" s="20">
        <v>11.77</v>
      </c>
      <c r="O75" s="28">
        <v>10.56</v>
      </c>
      <c r="P75" s="28">
        <v>10.02</v>
      </c>
      <c r="Q75" s="20">
        <v>9.43</v>
      </c>
      <c r="R75" s="46">
        <f>R28</f>
        <v>10.602357678814545</v>
      </c>
      <c r="S75" s="46">
        <v>10.6</v>
      </c>
      <c r="T75" s="46">
        <v>11.51</v>
      </c>
      <c r="U75" s="46">
        <v>11.49</v>
      </c>
      <c r="V75" s="46">
        <v>26.87</v>
      </c>
      <c r="W75" s="46">
        <f>W28</f>
        <v>8.1749563730873458</v>
      </c>
      <c r="X75" s="46">
        <v>24.29</v>
      </c>
      <c r="Y75" s="46">
        <v>24.38</v>
      </c>
      <c r="Z75" s="46">
        <v>24.33</v>
      </c>
      <c r="AA75" s="46">
        <v>9.02</v>
      </c>
      <c r="AC75" s="1"/>
    </row>
    <row r="76" spans="2:29" s="2" customFormat="1">
      <c r="B76" s="41" t="s">
        <v>34</v>
      </c>
      <c r="C76" s="47">
        <f t="shared" ref="C76:F76" si="66">C74/C75</f>
        <v>18.25</v>
      </c>
      <c r="D76" s="47">
        <f t="shared" si="66"/>
        <v>18.25</v>
      </c>
      <c r="E76" s="47">
        <f t="shared" si="66"/>
        <v>-92.587209302325576</v>
      </c>
      <c r="F76" s="47">
        <f t="shared" si="66"/>
        <v>-80.266272189349124</v>
      </c>
      <c r="G76" s="47">
        <f t="shared" ref="G76:V76" si="67">G74/G75</f>
        <v>-130.91463414634146</v>
      </c>
      <c r="H76" s="47">
        <f t="shared" si="67"/>
        <v>-230.89041095890414</v>
      </c>
      <c r="I76" s="47">
        <f t="shared" si="67"/>
        <v>-230.89041095890414</v>
      </c>
      <c r="J76" s="47">
        <f t="shared" si="67"/>
        <v>12.822655524605386</v>
      </c>
      <c r="K76" s="47">
        <f t="shared" si="67"/>
        <v>12.014260249554367</v>
      </c>
      <c r="L76" s="47">
        <f t="shared" si="67"/>
        <v>12.463203463203461</v>
      </c>
      <c r="M76" s="47">
        <f t="shared" si="67"/>
        <v>11.835174171622771</v>
      </c>
      <c r="N76" s="47">
        <f t="shared" si="67"/>
        <v>11.835174171622771</v>
      </c>
      <c r="O76" s="47">
        <f t="shared" si="67"/>
        <v>16.661931818181817</v>
      </c>
      <c r="P76" s="47">
        <f t="shared" si="67"/>
        <v>19.091816367265469</v>
      </c>
      <c r="Q76" s="47">
        <f t="shared" si="67"/>
        <v>22.248144220572641</v>
      </c>
      <c r="R76" s="47">
        <f t="shared" si="67"/>
        <v>17.920542369519833</v>
      </c>
      <c r="S76" s="47">
        <f t="shared" si="67"/>
        <v>17.924528301886792</v>
      </c>
      <c r="T76" s="47">
        <f t="shared" si="67"/>
        <v>17.723718505647263</v>
      </c>
      <c r="U76" s="47">
        <f t="shared" si="67"/>
        <v>16.736292428198436</v>
      </c>
      <c r="V76" s="47">
        <f t="shared" si="67"/>
        <v>7.1417938221064388</v>
      </c>
      <c r="W76" s="47">
        <f>W74/W75</f>
        <v>21.932838759882671</v>
      </c>
      <c r="X76" s="47">
        <f>X74/X75</f>
        <v>7.3816385343762869</v>
      </c>
      <c r="Y76" s="47">
        <f>Y74/Y75</f>
        <v>6.8908941755537327</v>
      </c>
      <c r="Z76" s="47">
        <f t="shared" ref="Z76:AA76" si="68">Z74/Z75</f>
        <v>6.1117961364570492</v>
      </c>
      <c r="AA76" s="47">
        <f t="shared" si="68"/>
        <v>17.804878048780488</v>
      </c>
      <c r="AC76" s="1"/>
    </row>
    <row r="77" spans="2:29" s="2" customFormat="1">
      <c r="B77" s="48"/>
      <c r="C77" s="48"/>
      <c r="D77" s="48"/>
      <c r="E77" s="48"/>
      <c r="F77" s="48"/>
      <c r="G77" s="48"/>
      <c r="H77" s="48"/>
      <c r="I77" s="48"/>
      <c r="J77" s="48"/>
      <c r="K77" s="48"/>
      <c r="L77" s="48"/>
      <c r="M77" s="48"/>
      <c r="N77" s="48"/>
      <c r="O77" s="48"/>
      <c r="P77" s="48"/>
      <c r="Q77" s="48"/>
      <c r="R77" s="48"/>
      <c r="S77" s="48"/>
      <c r="T77" s="48"/>
      <c r="U77" s="48"/>
      <c r="V77" s="48"/>
      <c r="W77" s="48"/>
      <c r="X77" s="48"/>
      <c r="Y77" s="48"/>
      <c r="Z77" s="48"/>
      <c r="AA77" s="48"/>
      <c r="AC77" s="1"/>
    </row>
    <row r="78" spans="2:29" s="2" customFormat="1" ht="18.75">
      <c r="B78" s="49"/>
      <c r="C78" s="49"/>
      <c r="D78" s="49"/>
      <c r="E78" s="49"/>
      <c r="F78" s="49"/>
      <c r="G78" s="49"/>
      <c r="H78" s="49"/>
      <c r="I78" s="49"/>
      <c r="J78" s="49"/>
      <c r="K78" s="49"/>
      <c r="L78" s="49"/>
      <c r="M78" s="49"/>
      <c r="N78" s="49"/>
      <c r="O78" s="49"/>
      <c r="P78" s="49"/>
      <c r="Q78" s="49"/>
      <c r="R78" s="50"/>
      <c r="AC78" s="1"/>
    </row>
    <row r="79" spans="2:29" s="2" customFormat="1">
      <c r="B79" s="36" t="s">
        <v>73</v>
      </c>
      <c r="C79" s="10" t="s">
        <v>293</v>
      </c>
      <c r="D79" s="10" t="s">
        <v>292</v>
      </c>
      <c r="E79" s="10" t="s">
        <v>288</v>
      </c>
      <c r="F79" s="10" t="s">
        <v>286</v>
      </c>
      <c r="G79" s="10" t="s">
        <v>276</v>
      </c>
      <c r="H79" s="10" t="s">
        <v>274</v>
      </c>
      <c r="I79" s="10" t="s">
        <v>273</v>
      </c>
      <c r="J79" s="10" t="s">
        <v>269</v>
      </c>
      <c r="K79" s="10" t="s">
        <v>250</v>
      </c>
      <c r="L79" s="10" t="s">
        <v>231</v>
      </c>
      <c r="M79" s="10" t="s">
        <v>227</v>
      </c>
      <c r="N79" s="10" t="s">
        <v>228</v>
      </c>
      <c r="O79" s="10" t="s">
        <v>226</v>
      </c>
      <c r="P79" s="10" t="s">
        <v>172</v>
      </c>
      <c r="Q79" s="10" t="s">
        <v>151</v>
      </c>
      <c r="R79" s="10" t="s">
        <v>40</v>
      </c>
      <c r="S79" s="10" t="s">
        <v>41</v>
      </c>
      <c r="T79" s="10" t="s">
        <v>42</v>
      </c>
      <c r="U79" s="10" t="s">
        <v>43</v>
      </c>
      <c r="V79" s="10" t="s">
        <v>44</v>
      </c>
      <c r="W79" s="11" t="s">
        <v>45</v>
      </c>
      <c r="X79" s="10" t="s">
        <v>46</v>
      </c>
      <c r="Y79" s="10" t="s">
        <v>47</v>
      </c>
      <c r="Z79" s="10" t="s">
        <v>48</v>
      </c>
      <c r="AA79" s="10" t="s">
        <v>49</v>
      </c>
      <c r="AC79" s="1"/>
    </row>
    <row r="80" spans="2:29" s="2" customFormat="1">
      <c r="B80" s="20" t="s">
        <v>74</v>
      </c>
      <c r="C80" s="39">
        <f>C12</f>
        <v>4282</v>
      </c>
      <c r="D80" s="39">
        <f>D12+E12+F12+G12</f>
        <v>4282</v>
      </c>
      <c r="E80" s="39">
        <f>E12+F12+G12+I12</f>
        <v>4182</v>
      </c>
      <c r="F80" s="39">
        <f>F12+G12+I12+J12</f>
        <v>4219</v>
      </c>
      <c r="G80" s="39">
        <f>G12+I12+J12+K12</f>
        <v>4598</v>
      </c>
      <c r="H80" s="39">
        <f>H12</f>
        <v>4658</v>
      </c>
      <c r="I80" s="39">
        <f>I12+J12+K12+L12</f>
        <v>4658</v>
      </c>
      <c r="J80" s="39">
        <f>J12+K12+L12+N12</f>
        <v>4629</v>
      </c>
      <c r="K80" s="39">
        <f>K12+L12+N12+O12</f>
        <v>4726</v>
      </c>
      <c r="L80" s="39">
        <f>L12+N12+O12+P12</f>
        <v>4698</v>
      </c>
      <c r="M80" s="39">
        <f>M12</f>
        <v>4694</v>
      </c>
      <c r="N80" s="39">
        <f>N12+O12+P12+Q12</f>
        <v>4694</v>
      </c>
      <c r="O80" s="39">
        <f>O12+P12+Q12+S12</f>
        <v>4645</v>
      </c>
      <c r="P80" s="39">
        <f>P12+Q12+S12+T12</f>
        <v>4432</v>
      </c>
      <c r="Q80" s="39">
        <f>Q12+S12+T12+U12</f>
        <v>4228</v>
      </c>
      <c r="R80" s="39">
        <f>R12</f>
        <v>4091</v>
      </c>
      <c r="S80" s="39">
        <f>$S$12+$T$12+$U$12+$V$12</f>
        <v>4091</v>
      </c>
      <c r="T80" s="39">
        <f>T12+U12+V12+X12</f>
        <v>4004</v>
      </c>
      <c r="U80" s="39">
        <f>U12+V12+X12+Y12</f>
        <v>3999</v>
      </c>
      <c r="V80" s="39">
        <f>V12+X12+Y12+Z12</f>
        <v>3809</v>
      </c>
      <c r="W80" s="39">
        <f>W12</f>
        <v>3496</v>
      </c>
      <c r="X80" s="39">
        <f>X12+Y12+Z12+AA12</f>
        <v>3496</v>
      </c>
      <c r="Y80" s="39">
        <v>3360</v>
      </c>
      <c r="Z80" s="39">
        <v>3243</v>
      </c>
      <c r="AA80" s="39">
        <v>3228</v>
      </c>
      <c r="AC80" s="1"/>
    </row>
    <row r="81" spans="2:31" s="2" customFormat="1">
      <c r="B81" s="20" t="s">
        <v>232</v>
      </c>
      <c r="C81" s="39">
        <f>C14</f>
        <v>3885</v>
      </c>
      <c r="D81" s="39">
        <f>D14+E14+F14+G14</f>
        <v>3885</v>
      </c>
      <c r="E81" s="39">
        <f>E14+F14+G14+I14</f>
        <v>520</v>
      </c>
      <c r="F81" s="39">
        <f>F14+G14+I14+J14</f>
        <v>510</v>
      </c>
      <c r="G81" s="39">
        <f>G14+I14+J14+K14</f>
        <v>876</v>
      </c>
      <c r="H81" s="39">
        <f>H14</f>
        <v>962</v>
      </c>
      <c r="I81" s="39">
        <f>I14+J14+K14+L14</f>
        <v>962</v>
      </c>
      <c r="J81" s="39">
        <f>J14+K14+L14+N14</f>
        <v>4266</v>
      </c>
      <c r="K81" s="39">
        <f>K14+L14+N14+O14</f>
        <v>4462</v>
      </c>
      <c r="L81" s="39">
        <f>L14+N14+O14+P14</f>
        <v>4520</v>
      </c>
      <c r="M81" s="39">
        <f>M14</f>
        <v>4518</v>
      </c>
      <c r="N81" s="39">
        <f>N14+O14+P14+Q14</f>
        <v>4518</v>
      </c>
      <c r="O81" s="39">
        <f>O14+P14+Q14+S14</f>
        <v>4253</v>
      </c>
      <c r="P81" s="39">
        <f>P14+Q14+S14+T14</f>
        <v>4023</v>
      </c>
      <c r="Q81" s="39">
        <f>Q14+S14+T14+U14</f>
        <v>3775</v>
      </c>
      <c r="R81" s="39">
        <f>R14</f>
        <v>4022</v>
      </c>
      <c r="S81" s="39">
        <f>S14+T14+U14+V14</f>
        <v>4022</v>
      </c>
      <c r="T81" s="39">
        <f>T14+U14+V14+X14</f>
        <v>4131</v>
      </c>
      <c r="U81" s="39">
        <f>U14+V14+X14+Y14</f>
        <v>4120</v>
      </c>
      <c r="V81" s="39">
        <f>V14+X14+Y14+Z14</f>
        <v>3899</v>
      </c>
      <c r="W81" s="39">
        <f>W14</f>
        <v>3105</v>
      </c>
      <c r="X81" s="39">
        <f>X14+Y14+Z14+AA14</f>
        <v>3105</v>
      </c>
      <c r="Y81" s="39">
        <v>2997</v>
      </c>
      <c r="Z81" s="39">
        <v>2822</v>
      </c>
      <c r="AA81" s="39">
        <v>2891</v>
      </c>
      <c r="AC81" s="1"/>
    </row>
    <row r="82" spans="2:31" s="2" customFormat="1">
      <c r="B82" s="20" t="s">
        <v>75</v>
      </c>
      <c r="C82" s="39">
        <v>43627</v>
      </c>
      <c r="D82" s="39">
        <v>43627</v>
      </c>
      <c r="E82" s="39">
        <v>45118</v>
      </c>
      <c r="F82" s="39">
        <v>46686</v>
      </c>
      <c r="G82" s="39">
        <v>47332</v>
      </c>
      <c r="H82" s="39">
        <v>47217</v>
      </c>
      <c r="I82" s="39">
        <v>47217</v>
      </c>
      <c r="J82" s="39">
        <v>45868</v>
      </c>
      <c r="K82" s="39">
        <v>44114</v>
      </c>
      <c r="L82" s="39">
        <v>42648</v>
      </c>
      <c r="M82" s="39">
        <v>41023</v>
      </c>
      <c r="N82" s="39">
        <v>41023</v>
      </c>
      <c r="O82" s="39">
        <v>40273</v>
      </c>
      <c r="P82" s="39">
        <v>39264</v>
      </c>
      <c r="Q82" s="39">
        <v>38640</v>
      </c>
      <c r="R82" s="39">
        <v>38429</v>
      </c>
      <c r="S82" s="39">
        <v>38429</v>
      </c>
      <c r="T82" s="39">
        <v>38485</v>
      </c>
      <c r="U82" s="39">
        <v>38281</v>
      </c>
      <c r="V82" s="39">
        <v>35427</v>
      </c>
      <c r="W82" s="39">
        <v>31667</v>
      </c>
      <c r="X82" s="39">
        <v>31667</v>
      </c>
      <c r="Y82" s="39">
        <v>27742</v>
      </c>
      <c r="Z82" s="39">
        <v>24351</v>
      </c>
      <c r="AA82" s="39">
        <v>23271</v>
      </c>
      <c r="AC82" s="1"/>
    </row>
    <row r="83" spans="2:31" s="2" customFormat="1">
      <c r="B83" s="20" t="s">
        <v>233</v>
      </c>
      <c r="C83" s="39">
        <v>43435</v>
      </c>
      <c r="D83" s="39">
        <v>43435</v>
      </c>
      <c r="E83" s="39">
        <v>44929</v>
      </c>
      <c r="F83" s="39">
        <v>46511</v>
      </c>
      <c r="G83" s="39">
        <v>47174</v>
      </c>
      <c r="H83" s="39">
        <v>47076</v>
      </c>
      <c r="I83" s="39">
        <v>47076</v>
      </c>
      <c r="J83" s="39">
        <v>45726</v>
      </c>
      <c r="K83" s="39">
        <v>43953</v>
      </c>
      <c r="L83" s="39">
        <v>42454</v>
      </c>
      <c r="M83" s="39">
        <v>40793</v>
      </c>
      <c r="N83" s="39">
        <v>40793</v>
      </c>
      <c r="O83" s="39">
        <v>40052</v>
      </c>
      <c r="P83" s="39">
        <v>39080</v>
      </c>
      <c r="Q83" s="39">
        <v>38498</v>
      </c>
      <c r="R83" s="39">
        <v>38342</v>
      </c>
      <c r="S83" s="39">
        <v>38342</v>
      </c>
      <c r="T83" s="39">
        <v>38418</v>
      </c>
      <c r="U83" s="39">
        <v>38221</v>
      </c>
      <c r="V83" s="39">
        <v>35373</v>
      </c>
      <c r="W83" s="39">
        <v>31611</v>
      </c>
      <c r="X83" s="39">
        <v>31611</v>
      </c>
      <c r="Y83" s="39">
        <v>27676</v>
      </c>
      <c r="Z83" s="39">
        <v>24275</v>
      </c>
      <c r="AA83" s="39">
        <v>23189</v>
      </c>
      <c r="AC83" s="1"/>
    </row>
    <row r="84" spans="2:31" s="2" customFormat="1">
      <c r="B84" s="51" t="s">
        <v>76</v>
      </c>
      <c r="C84" s="52">
        <f t="shared" ref="C84:D84" si="69">C80/C82</f>
        <v>9.8150228069773304E-2</v>
      </c>
      <c r="D84" s="52">
        <f t="shared" si="69"/>
        <v>9.8150228069773304E-2</v>
      </c>
      <c r="E84" s="52">
        <f t="shared" ref="E84:G85" si="70">E80/E82</f>
        <v>9.2690278824415981E-2</v>
      </c>
      <c r="F84" s="52">
        <f t="shared" si="70"/>
        <v>9.0369703979779809E-2</v>
      </c>
      <c r="G84" s="52">
        <f t="shared" si="70"/>
        <v>9.7143581509338287E-2</v>
      </c>
      <c r="H84" s="52">
        <f t="shared" ref="H84" si="71">H80/H82</f>
        <v>9.8650909630006139E-2</v>
      </c>
      <c r="I84" s="52">
        <f>I80/I82</f>
        <v>9.8650909630006139E-2</v>
      </c>
      <c r="J84" s="52">
        <f>J80/J82</f>
        <v>0.10092003139443621</v>
      </c>
      <c r="K84" s="52">
        <f>K80/K82</f>
        <v>0.10713152287255746</v>
      </c>
      <c r="L84" s="52">
        <f>L80/L82</f>
        <v>0.11015756893640968</v>
      </c>
      <c r="M84" s="52">
        <f t="shared" ref="M84:O84" si="72">M80/M82</f>
        <v>0.11442361602028131</v>
      </c>
      <c r="N84" s="52">
        <f t="shared" si="72"/>
        <v>0.11442361602028131</v>
      </c>
      <c r="O84" s="52">
        <f t="shared" si="72"/>
        <v>0.11533781938271298</v>
      </c>
      <c r="P84" s="52">
        <f t="shared" ref="P84:R85" si="73">P80/P82</f>
        <v>0.11287693561532193</v>
      </c>
      <c r="Q84" s="52">
        <f t="shared" si="73"/>
        <v>0.10942028985507246</v>
      </c>
      <c r="R84" s="52">
        <f t="shared" si="73"/>
        <v>0.10645606182830675</v>
      </c>
      <c r="S84" s="52">
        <f t="shared" ref="S84:AA85" si="74">S80/S82</f>
        <v>0.10645606182830675</v>
      </c>
      <c r="T84" s="52">
        <f t="shared" si="74"/>
        <v>0.10404053527348317</v>
      </c>
      <c r="U84" s="52">
        <f t="shared" si="74"/>
        <v>0.10446435568558815</v>
      </c>
      <c r="V84" s="52">
        <f t="shared" si="74"/>
        <v>0.1075168656674288</v>
      </c>
      <c r="W84" s="52">
        <f t="shared" si="74"/>
        <v>0.1103988379069694</v>
      </c>
      <c r="X84" s="52">
        <f t="shared" si="74"/>
        <v>0.1103988379069694</v>
      </c>
      <c r="Y84" s="52">
        <f t="shared" si="74"/>
        <v>0.1211159974046572</v>
      </c>
      <c r="Z84" s="52">
        <f t="shared" si="74"/>
        <v>0.13317728224713565</v>
      </c>
      <c r="AA84" s="52">
        <f t="shared" si="74"/>
        <v>0.13871342013665078</v>
      </c>
      <c r="AC84" s="1"/>
    </row>
    <row r="85" spans="2:31" s="2" customFormat="1">
      <c r="B85" s="53" t="s">
        <v>234</v>
      </c>
      <c r="C85" s="54">
        <f t="shared" ref="C85:D85" si="75">C81/C83</f>
        <v>8.9443996776792906E-2</v>
      </c>
      <c r="D85" s="54">
        <f t="shared" si="75"/>
        <v>8.9443996776792906E-2</v>
      </c>
      <c r="E85" s="54">
        <f t="shared" si="70"/>
        <v>1.1573816465979657E-2</v>
      </c>
      <c r="F85" s="54">
        <f t="shared" si="70"/>
        <v>1.0965148029498398E-2</v>
      </c>
      <c r="G85" s="54">
        <f t="shared" si="70"/>
        <v>1.856955102386908E-2</v>
      </c>
      <c r="H85" s="54">
        <f t="shared" ref="H85" si="76">H81/H83</f>
        <v>2.0435041209958364E-2</v>
      </c>
      <c r="I85" s="54">
        <f t="shared" ref="I85:J85" si="77">I81/I83</f>
        <v>2.0435041209958364E-2</v>
      </c>
      <c r="J85" s="54">
        <f t="shared" si="77"/>
        <v>9.3294843196430915E-2</v>
      </c>
      <c r="K85" s="54">
        <f t="shared" ref="K85:L85" si="78">K81/K83</f>
        <v>0.10151753008895865</v>
      </c>
      <c r="L85" s="54">
        <f t="shared" si="78"/>
        <v>0.10646817732133604</v>
      </c>
      <c r="M85" s="54">
        <f t="shared" ref="M85:O85" si="79">M81/M83</f>
        <v>0.11075429608020984</v>
      </c>
      <c r="N85" s="54">
        <f t="shared" si="79"/>
        <v>0.11075429608020984</v>
      </c>
      <c r="O85" s="54">
        <f t="shared" si="79"/>
        <v>0.10618695695595726</v>
      </c>
      <c r="P85" s="54">
        <f t="shared" si="73"/>
        <v>0.10294268167860798</v>
      </c>
      <c r="Q85" s="54">
        <f t="shared" si="73"/>
        <v>9.8057041924255808E-2</v>
      </c>
      <c r="R85" s="54">
        <f t="shared" si="73"/>
        <v>0.10489802305565699</v>
      </c>
      <c r="S85" s="54">
        <f t="shared" si="74"/>
        <v>0.10489802305565699</v>
      </c>
      <c r="T85" s="54">
        <f t="shared" si="74"/>
        <v>0.10752772138060285</v>
      </c>
      <c r="U85" s="54">
        <f t="shared" si="74"/>
        <v>0.1077941445802046</v>
      </c>
      <c r="V85" s="54">
        <f t="shared" si="74"/>
        <v>0.11022531309190625</v>
      </c>
      <c r="W85" s="54">
        <f t="shared" si="74"/>
        <v>9.8225301319161046E-2</v>
      </c>
      <c r="X85" s="54">
        <f t="shared" si="74"/>
        <v>9.8225301319161046E-2</v>
      </c>
      <c r="Y85" s="54">
        <f t="shared" si="74"/>
        <v>0.10828877005347594</v>
      </c>
      <c r="Z85" s="54">
        <f t="shared" si="74"/>
        <v>0.11625128733264675</v>
      </c>
      <c r="AA85" s="54">
        <f t="shared" si="74"/>
        <v>0.12467118030100478</v>
      </c>
      <c r="AC85" s="1"/>
    </row>
    <row r="86" spans="2:31" s="2" customFormat="1">
      <c r="B86" s="127" t="s">
        <v>77</v>
      </c>
      <c r="C86" s="127"/>
      <c r="D86" s="127"/>
      <c r="E86" s="127"/>
      <c r="F86" s="127"/>
      <c r="G86" s="55"/>
      <c r="H86" s="55"/>
      <c r="I86" s="55"/>
      <c r="J86" s="55"/>
      <c r="K86" s="55"/>
      <c r="L86" s="55"/>
      <c r="M86" s="55"/>
      <c r="N86" s="55"/>
      <c r="O86" s="55"/>
      <c r="P86" s="55"/>
      <c r="Q86" s="55"/>
      <c r="AC86" s="1"/>
    </row>
    <row r="87" spans="2:31" s="2" customFormat="1">
      <c r="B87" s="55"/>
      <c r="C87" s="55"/>
      <c r="D87" s="55"/>
      <c r="E87" s="55"/>
      <c r="F87" s="55"/>
      <c r="G87" s="55"/>
      <c r="H87" s="55"/>
      <c r="I87" s="55"/>
      <c r="J87" s="55"/>
      <c r="K87" s="55"/>
      <c r="L87" s="55"/>
      <c r="M87" s="55"/>
      <c r="N87" s="55"/>
      <c r="O87" s="55"/>
      <c r="P87" s="55"/>
      <c r="Q87" s="55"/>
      <c r="S87" s="39"/>
      <c r="T87" s="39"/>
      <c r="U87" s="39"/>
      <c r="V87" s="39"/>
      <c r="W87" s="39"/>
      <c r="X87" s="39"/>
      <c r="Y87" s="39"/>
      <c r="AC87" s="1"/>
    </row>
    <row r="88" spans="2:31" s="2" customFormat="1">
      <c r="S88" s="39"/>
      <c r="T88" s="39"/>
      <c r="U88" s="39"/>
      <c r="V88" s="39"/>
      <c r="W88" s="39"/>
      <c r="X88" s="39"/>
      <c r="Y88" s="39"/>
      <c r="AC88" s="1"/>
    </row>
    <row r="89" spans="2:31" s="2" customFormat="1">
      <c r="B89" s="36" t="s">
        <v>78</v>
      </c>
      <c r="C89" s="10" t="s">
        <v>293</v>
      </c>
      <c r="D89" s="10" t="s">
        <v>292</v>
      </c>
      <c r="E89" s="10" t="s">
        <v>288</v>
      </c>
      <c r="F89" s="10" t="s">
        <v>286</v>
      </c>
      <c r="G89" s="10" t="s">
        <v>276</v>
      </c>
      <c r="H89" s="10" t="s">
        <v>274</v>
      </c>
      <c r="I89" s="10" t="s">
        <v>273</v>
      </c>
      <c r="J89" s="10" t="s">
        <v>269</v>
      </c>
      <c r="K89" s="10" t="s">
        <v>250</v>
      </c>
      <c r="L89" s="10" t="s">
        <v>231</v>
      </c>
      <c r="M89" s="10" t="s">
        <v>227</v>
      </c>
      <c r="N89" s="10" t="s">
        <v>228</v>
      </c>
      <c r="O89" s="10" t="s">
        <v>226</v>
      </c>
      <c r="P89" s="10" t="s">
        <v>172</v>
      </c>
      <c r="Q89" s="10" t="s">
        <v>151</v>
      </c>
      <c r="R89" s="10" t="s">
        <v>40</v>
      </c>
      <c r="S89" s="10" t="s">
        <v>41</v>
      </c>
      <c r="T89" s="10" t="s">
        <v>42</v>
      </c>
      <c r="U89" s="10" t="s">
        <v>43</v>
      </c>
      <c r="V89" s="10" t="s">
        <v>44</v>
      </c>
      <c r="W89" s="11" t="s">
        <v>45</v>
      </c>
      <c r="X89" s="10" t="s">
        <v>46</v>
      </c>
      <c r="Y89" s="10" t="s">
        <v>47</v>
      </c>
      <c r="Z89" s="10" t="s">
        <v>48</v>
      </c>
      <c r="AA89" s="10" t="s">
        <v>49</v>
      </c>
      <c r="AC89" s="1"/>
    </row>
    <row r="90" spans="2:31" s="2" customFormat="1">
      <c r="B90" s="20" t="s">
        <v>79</v>
      </c>
      <c r="C90" s="39">
        <f>C4</f>
        <v>32836</v>
      </c>
      <c r="D90" s="39">
        <f>D4+E4+F4+G4</f>
        <v>32836</v>
      </c>
      <c r="E90" s="39">
        <f>E4+F4+G4+I4</f>
        <v>33736</v>
      </c>
      <c r="F90" s="39">
        <f>F4+G4+I4+J4</f>
        <v>34821</v>
      </c>
      <c r="G90" s="39">
        <f>G4+I4+J4+K4</f>
        <v>36493</v>
      </c>
      <c r="H90" s="39">
        <f>H4</f>
        <v>36588</v>
      </c>
      <c r="I90" s="39">
        <f>I4+J4+K4+L4</f>
        <v>36588</v>
      </c>
      <c r="J90" s="39">
        <f>J4+K4+L4+N4</f>
        <v>35912</v>
      </c>
      <c r="K90" s="39">
        <f>K4+L4+N4+O4</f>
        <v>35384</v>
      </c>
      <c r="L90" s="39">
        <f>L4+N4+O4+P4</f>
        <v>34809</v>
      </c>
      <c r="M90" s="39">
        <f>M4</f>
        <v>34005</v>
      </c>
      <c r="N90" s="39">
        <f>N4+O4+P4+Q4</f>
        <v>34005</v>
      </c>
      <c r="O90" s="39">
        <f>O4+P4+Q4+S4</f>
        <v>33371</v>
      </c>
      <c r="P90" s="39">
        <f>P4+Q4+S4+T4</f>
        <v>32381</v>
      </c>
      <c r="Q90" s="39">
        <f>Q4+S4+T4+U4</f>
        <v>31860</v>
      </c>
      <c r="R90" s="39">
        <f>R4</f>
        <v>31581</v>
      </c>
      <c r="S90" s="39">
        <f>S4+T4+U4+V4</f>
        <v>31581</v>
      </c>
      <c r="T90" s="39">
        <f>T4+U4+V4+X4</f>
        <v>31307</v>
      </c>
      <c r="U90" s="39">
        <f>U4+V4+X4+Y4</f>
        <v>31069</v>
      </c>
      <c r="V90" s="39">
        <f>V4+X4+Y4+Z4</f>
        <v>29348</v>
      </c>
      <c r="W90" s="39">
        <f>W4</f>
        <v>27145</v>
      </c>
      <c r="X90" s="39">
        <f>X4+Y4+Z4+AA4</f>
        <v>27145</v>
      </c>
      <c r="Y90" s="39">
        <v>25637</v>
      </c>
      <c r="Z90" s="39">
        <v>24539</v>
      </c>
      <c r="AA90" s="39">
        <v>24528</v>
      </c>
      <c r="AC90" s="1"/>
    </row>
    <row r="91" spans="2:31" s="2" customFormat="1">
      <c r="B91" s="20" t="s">
        <v>80</v>
      </c>
      <c r="C91" s="39">
        <v>43435</v>
      </c>
      <c r="D91" s="39">
        <v>43435</v>
      </c>
      <c r="E91" s="39">
        <v>44929</v>
      </c>
      <c r="F91" s="39">
        <v>46511</v>
      </c>
      <c r="G91" s="39">
        <v>47174</v>
      </c>
      <c r="H91" s="39">
        <v>47076</v>
      </c>
      <c r="I91" s="39">
        <v>47076</v>
      </c>
      <c r="J91" s="39">
        <v>45726</v>
      </c>
      <c r="K91" s="39">
        <v>43953</v>
      </c>
      <c r="L91" s="39">
        <v>42454</v>
      </c>
      <c r="M91" s="39">
        <v>40793</v>
      </c>
      <c r="N91" s="39">
        <v>40793</v>
      </c>
      <c r="O91" s="39">
        <v>40052</v>
      </c>
      <c r="P91" s="39">
        <v>39080</v>
      </c>
      <c r="Q91" s="39">
        <v>38498</v>
      </c>
      <c r="R91" s="39">
        <v>38342</v>
      </c>
      <c r="S91" s="39">
        <v>38342</v>
      </c>
      <c r="T91" s="39">
        <v>38418</v>
      </c>
      <c r="U91" s="39">
        <v>38221</v>
      </c>
      <c r="V91" s="39">
        <v>35373</v>
      </c>
      <c r="W91" s="39">
        <v>31611</v>
      </c>
      <c r="X91" s="39">
        <v>31611</v>
      </c>
      <c r="Y91" s="39">
        <v>27676</v>
      </c>
      <c r="Z91" s="39">
        <v>24275</v>
      </c>
      <c r="AA91" s="39">
        <v>23189</v>
      </c>
      <c r="AB91" s="56"/>
      <c r="AC91" s="57"/>
      <c r="AD91" s="58"/>
      <c r="AE91" s="58"/>
    </row>
    <row r="92" spans="2:31" s="2" customFormat="1">
      <c r="B92" s="59" t="s">
        <v>36</v>
      </c>
      <c r="C92" s="105">
        <f t="shared" ref="C92" si="80">C90/C91</f>
        <v>0.7559802002992978</v>
      </c>
      <c r="D92" s="105">
        <f t="shared" ref="D92" si="81">D90/D91</f>
        <v>0.7559802002992978</v>
      </c>
      <c r="E92" s="105">
        <f t="shared" ref="E92:F92" si="82">E90/E91</f>
        <v>0.75087360056978791</v>
      </c>
      <c r="F92" s="105">
        <f t="shared" si="82"/>
        <v>0.74866160693169359</v>
      </c>
      <c r="G92" s="105">
        <f t="shared" ref="G92:T92" si="83">G90/G91</f>
        <v>0.77358290583796163</v>
      </c>
      <c r="H92" s="105">
        <f t="shared" si="83"/>
        <v>0.77721131786897779</v>
      </c>
      <c r="I92" s="105">
        <f t="shared" si="83"/>
        <v>0.77721131786897779</v>
      </c>
      <c r="J92" s="105">
        <f t="shared" si="83"/>
        <v>0.78537374797708093</v>
      </c>
      <c r="K92" s="105">
        <f t="shared" si="83"/>
        <v>0.80504174914112803</v>
      </c>
      <c r="L92" s="105">
        <f t="shared" si="83"/>
        <v>0.8199227399067226</v>
      </c>
      <c r="M92" s="105">
        <f t="shared" si="83"/>
        <v>0.83359890177236295</v>
      </c>
      <c r="N92" s="105">
        <f t="shared" si="83"/>
        <v>0.83359890177236295</v>
      </c>
      <c r="O92" s="105">
        <f t="shared" si="83"/>
        <v>0.83319185059422751</v>
      </c>
      <c r="P92" s="105">
        <f t="shared" si="83"/>
        <v>0.82858239508700104</v>
      </c>
      <c r="Q92" s="105">
        <f t="shared" si="83"/>
        <v>0.82757545846537484</v>
      </c>
      <c r="R92" s="105">
        <f t="shared" si="83"/>
        <v>0.8236659537843618</v>
      </c>
      <c r="S92" s="105">
        <f t="shared" si="83"/>
        <v>0.8236659537843618</v>
      </c>
      <c r="T92" s="105">
        <f t="shared" si="83"/>
        <v>0.81490447186214798</v>
      </c>
      <c r="U92" s="105">
        <f t="shared" ref="U92:AA92" si="84">U90/U91</f>
        <v>0.81287773736950886</v>
      </c>
      <c r="V92" s="105">
        <f t="shared" si="84"/>
        <v>0.82967234896672604</v>
      </c>
      <c r="W92" s="105">
        <f t="shared" si="84"/>
        <v>0.85872006579987981</v>
      </c>
      <c r="X92" s="105">
        <f t="shared" si="84"/>
        <v>0.85872006579987981</v>
      </c>
      <c r="Y92" s="105">
        <f t="shared" si="84"/>
        <v>0.92632605867899986</v>
      </c>
      <c r="Z92" s="105">
        <f t="shared" si="84"/>
        <v>1.0108753861997941</v>
      </c>
      <c r="AA92" s="105">
        <f t="shared" si="84"/>
        <v>1.057742895338307</v>
      </c>
      <c r="AB92" s="1"/>
      <c r="AC92" s="1"/>
    </row>
    <row r="93" spans="2:31" s="2" customFormat="1">
      <c r="B93" s="127" t="s">
        <v>81</v>
      </c>
      <c r="C93" s="127"/>
      <c r="D93" s="127"/>
      <c r="E93" s="127"/>
      <c r="F93" s="127"/>
      <c r="G93" s="55"/>
      <c r="H93" s="55"/>
      <c r="I93" s="55"/>
      <c r="J93" s="55"/>
      <c r="K93" s="55"/>
      <c r="L93" s="55"/>
      <c r="M93" s="55"/>
      <c r="N93" s="55"/>
      <c r="O93" s="55"/>
      <c r="P93" s="55"/>
      <c r="Q93" s="55"/>
      <c r="AC93" s="60"/>
    </row>
    <row r="94" spans="2:31" s="2" customFormat="1">
      <c r="R94" s="39"/>
      <c r="S94" s="39"/>
      <c r="T94" s="39"/>
      <c r="U94" s="39"/>
      <c r="V94" s="39"/>
      <c r="W94" s="39"/>
      <c r="X94" s="39"/>
      <c r="AC94" s="1"/>
    </row>
    <row r="95" spans="2:31" s="2" customFormat="1">
      <c r="AC95" s="1"/>
    </row>
    <row r="96" spans="2:31" s="2" customFormat="1">
      <c r="B96" s="36" t="s">
        <v>152</v>
      </c>
      <c r="C96" s="10" t="s">
        <v>293</v>
      </c>
      <c r="D96" s="10" t="s">
        <v>292</v>
      </c>
      <c r="E96" s="10" t="s">
        <v>288</v>
      </c>
      <c r="F96" s="10" t="s">
        <v>286</v>
      </c>
      <c r="G96" s="10" t="s">
        <v>276</v>
      </c>
      <c r="H96" s="10" t="s">
        <v>274</v>
      </c>
      <c r="I96" s="10" t="s">
        <v>273</v>
      </c>
      <c r="J96" s="10" t="s">
        <v>269</v>
      </c>
      <c r="K96" s="10" t="s">
        <v>250</v>
      </c>
      <c r="L96" s="10" t="s">
        <v>231</v>
      </c>
      <c r="M96" s="10" t="s">
        <v>227</v>
      </c>
      <c r="N96" s="10" t="s">
        <v>228</v>
      </c>
      <c r="O96" s="10" t="s">
        <v>226</v>
      </c>
      <c r="P96" s="10" t="s">
        <v>172</v>
      </c>
      <c r="Q96" s="10" t="s">
        <v>151</v>
      </c>
      <c r="R96" s="10" t="s">
        <v>40</v>
      </c>
      <c r="S96" s="10" t="s">
        <v>41</v>
      </c>
      <c r="T96" s="10" t="s">
        <v>42</v>
      </c>
      <c r="U96" s="10" t="s">
        <v>43</v>
      </c>
      <c r="V96" s="10" t="s">
        <v>44</v>
      </c>
      <c r="W96" s="11" t="s">
        <v>45</v>
      </c>
      <c r="X96" s="10" t="s">
        <v>46</v>
      </c>
      <c r="Y96" s="10" t="s">
        <v>47</v>
      </c>
      <c r="Z96" s="10" t="s">
        <v>48</v>
      </c>
      <c r="AA96" s="10" t="s">
        <v>49</v>
      </c>
      <c r="AC96" s="1"/>
    </row>
    <row r="97" spans="2:29" s="2" customFormat="1">
      <c r="B97" s="20" t="s">
        <v>153</v>
      </c>
      <c r="C97" s="39">
        <v>2952</v>
      </c>
      <c r="D97" s="39">
        <v>2952</v>
      </c>
      <c r="E97" s="39">
        <v>2828</v>
      </c>
      <c r="F97" s="39">
        <v>2969</v>
      </c>
      <c r="G97" s="39">
        <v>3212</v>
      </c>
      <c r="H97" s="39">
        <v>3222</v>
      </c>
      <c r="I97" s="39">
        <v>3222</v>
      </c>
      <c r="J97" s="39">
        <v>3251</v>
      </c>
      <c r="K97" s="39">
        <v>3290</v>
      </c>
      <c r="L97" s="39">
        <v>3301</v>
      </c>
      <c r="M97" s="39">
        <v>3345</v>
      </c>
      <c r="N97" s="39">
        <v>3345</v>
      </c>
      <c r="O97" s="39">
        <v>3281</v>
      </c>
      <c r="P97" s="39">
        <v>3143</v>
      </c>
      <c r="Q97" s="39">
        <v>3013</v>
      </c>
      <c r="R97" s="39">
        <v>2934</v>
      </c>
      <c r="S97" s="39">
        <v>2934</v>
      </c>
      <c r="T97" s="39">
        <v>2913</v>
      </c>
      <c r="U97" s="39">
        <v>2910</v>
      </c>
      <c r="V97" s="39">
        <v>2741</v>
      </c>
      <c r="W97" s="39">
        <v>2503</v>
      </c>
      <c r="X97" s="39">
        <v>2503</v>
      </c>
      <c r="Y97" s="39">
        <v>2397</v>
      </c>
      <c r="Z97" s="39">
        <v>2292</v>
      </c>
      <c r="AA97" s="39">
        <v>2305</v>
      </c>
      <c r="AC97" s="1"/>
    </row>
    <row r="98" spans="2:29" s="2" customFormat="1">
      <c r="B98" s="20" t="s">
        <v>154</v>
      </c>
      <c r="C98" s="39">
        <f>BR!C22</f>
        <v>28953</v>
      </c>
      <c r="D98" s="39">
        <f>BR!C22</f>
        <v>28953</v>
      </c>
      <c r="E98" s="39">
        <f>BR!D22</f>
        <v>29887</v>
      </c>
      <c r="F98" s="39">
        <f>BR!E22</f>
        <v>29622</v>
      </c>
      <c r="G98" s="39">
        <f>BR!F22</f>
        <v>30764</v>
      </c>
      <c r="H98" s="39">
        <f>BR!G22</f>
        <v>28861</v>
      </c>
      <c r="I98" s="39">
        <f>BR!G22</f>
        <v>28861</v>
      </c>
      <c r="J98" s="39">
        <f>BR!H22</f>
        <v>32116</v>
      </c>
      <c r="K98" s="39">
        <f>BR!I22</f>
        <v>30946</v>
      </c>
      <c r="L98" s="39">
        <f>BR!J22</f>
        <v>29988</v>
      </c>
      <c r="M98" s="39">
        <f>BR!K22</f>
        <v>29767</v>
      </c>
      <c r="N98" s="39">
        <f>BR!K22</f>
        <v>29767</v>
      </c>
      <c r="O98" s="39">
        <f>BR!L22</f>
        <v>29535</v>
      </c>
      <c r="P98" s="39">
        <f>BR!M22</f>
        <v>29312</v>
      </c>
      <c r="Q98" s="39">
        <f>BR!N22</f>
        <v>29302</v>
      </c>
      <c r="R98" s="39">
        <f>BR!O22</f>
        <v>27216</v>
      </c>
      <c r="S98" s="39">
        <f>BR!O22</f>
        <v>27216</v>
      </c>
      <c r="T98" s="39">
        <f>BR!P22</f>
        <v>26103</v>
      </c>
      <c r="U98" s="39">
        <f>BR!Q22</f>
        <v>25939</v>
      </c>
      <c r="V98" s="39">
        <f>BR!R22</f>
        <v>26309</v>
      </c>
      <c r="W98" s="39">
        <f>BR!S22</f>
        <v>25137</v>
      </c>
      <c r="X98" s="39">
        <f>BR!S22</f>
        <v>25137</v>
      </c>
      <c r="Y98" s="94">
        <f>BR!T22</f>
        <v>24443</v>
      </c>
      <c r="Z98" s="94">
        <f>BR!U22</f>
        <v>23268</v>
      </c>
      <c r="AA98" s="94">
        <f>BR!V22</f>
        <v>19129</v>
      </c>
      <c r="AC98" s="1"/>
    </row>
    <row r="99" spans="2:29" s="2" customFormat="1">
      <c r="B99" s="20" t="s">
        <v>155</v>
      </c>
      <c r="C99" s="39">
        <f>(C98+H98)/2</f>
        <v>28907</v>
      </c>
      <c r="D99" s="39">
        <f>(D98+I98)/2</f>
        <v>28907</v>
      </c>
      <c r="E99" s="39">
        <f>(E98+J98)/2</f>
        <v>31001.5</v>
      </c>
      <c r="F99" s="39">
        <f>(F98+K98)/2</f>
        <v>30284</v>
      </c>
      <c r="G99" s="39">
        <f t="shared" ref="G99:N99" si="85">(G98+L98)/2</f>
        <v>30376</v>
      </c>
      <c r="H99" s="39">
        <f t="shared" si="85"/>
        <v>29314</v>
      </c>
      <c r="I99" s="39">
        <f t="shared" si="85"/>
        <v>29314</v>
      </c>
      <c r="J99" s="39">
        <f t="shared" si="85"/>
        <v>30825.5</v>
      </c>
      <c r="K99" s="39">
        <f t="shared" si="85"/>
        <v>30129</v>
      </c>
      <c r="L99" s="39">
        <f t="shared" si="85"/>
        <v>29645</v>
      </c>
      <c r="M99" s="39">
        <f t="shared" si="85"/>
        <v>28491.5</v>
      </c>
      <c r="N99" s="39">
        <f t="shared" si="85"/>
        <v>28491.5</v>
      </c>
      <c r="O99" s="39">
        <f t="shared" ref="O99:R99" si="86">(O98+T98)/2</f>
        <v>27819</v>
      </c>
      <c r="P99" s="39">
        <f t="shared" si="86"/>
        <v>27625.5</v>
      </c>
      <c r="Q99" s="39">
        <f t="shared" si="86"/>
        <v>27805.5</v>
      </c>
      <c r="R99" s="39">
        <f t="shared" si="86"/>
        <v>26176.5</v>
      </c>
      <c r="S99" s="39">
        <f t="shared" ref="S99:V99" si="87">(S98+X98)/2</f>
        <v>26176.5</v>
      </c>
      <c r="T99" s="39">
        <f t="shared" si="87"/>
        <v>25273</v>
      </c>
      <c r="U99" s="39">
        <f t="shared" si="87"/>
        <v>24603.5</v>
      </c>
      <c r="V99" s="39">
        <f t="shared" si="87"/>
        <v>22719</v>
      </c>
      <c r="W99" s="39">
        <v>21879</v>
      </c>
      <c r="X99" s="39">
        <v>21879</v>
      </c>
      <c r="Y99" s="39">
        <v>21547</v>
      </c>
      <c r="Z99" s="94">
        <v>20753</v>
      </c>
      <c r="AA99" s="94">
        <v>19031</v>
      </c>
      <c r="AC99" s="1"/>
    </row>
    <row r="100" spans="2:29" s="2" customFormat="1">
      <c r="B100" s="81" t="s">
        <v>156</v>
      </c>
      <c r="C100" s="95">
        <f t="shared" ref="C100" si="88">C97/C99</f>
        <v>0.10212059362784101</v>
      </c>
      <c r="D100" s="95">
        <f t="shared" ref="D100:E100" si="89">D97/D99</f>
        <v>0.10212059362784101</v>
      </c>
      <c r="E100" s="95">
        <f t="shared" si="89"/>
        <v>9.1221392513265484E-2</v>
      </c>
      <c r="F100" s="95">
        <f t="shared" ref="F100:J100" si="90">F97/F99</f>
        <v>9.8038568220842684E-2</v>
      </c>
      <c r="G100" s="95">
        <f t="shared" si="90"/>
        <v>0.1057413747695549</v>
      </c>
      <c r="H100" s="95">
        <f t="shared" ref="H100" si="91">H97/H99</f>
        <v>0.10991335198198812</v>
      </c>
      <c r="I100" s="95">
        <f t="shared" si="90"/>
        <v>0.10991335198198812</v>
      </c>
      <c r="J100" s="95">
        <f t="shared" si="90"/>
        <v>0.10546463155504371</v>
      </c>
      <c r="K100" s="95">
        <f t="shared" ref="K100:V100" si="92">K97/K99</f>
        <v>0.10919711905473133</v>
      </c>
      <c r="L100" s="95">
        <f t="shared" si="92"/>
        <v>0.111350986675662</v>
      </c>
      <c r="M100" s="95">
        <f t="shared" si="92"/>
        <v>0.11740343611252479</v>
      </c>
      <c r="N100" s="95">
        <f t="shared" si="92"/>
        <v>0.11740343611252479</v>
      </c>
      <c r="O100" s="95">
        <f t="shared" si="92"/>
        <v>0.11794097559222115</v>
      </c>
      <c r="P100" s="95">
        <f t="shared" si="92"/>
        <v>0.11377169643988344</v>
      </c>
      <c r="Q100" s="95">
        <f t="shared" si="92"/>
        <v>0.10835985686285088</v>
      </c>
      <c r="R100" s="95">
        <f t="shared" si="92"/>
        <v>0.11208526731992435</v>
      </c>
      <c r="S100" s="95">
        <f>S97/S99</f>
        <v>0.11208526731992435</v>
      </c>
      <c r="T100" s="95">
        <f t="shared" si="92"/>
        <v>0.11526134610058165</v>
      </c>
      <c r="U100" s="95">
        <f t="shared" si="92"/>
        <v>0.11827585506127176</v>
      </c>
      <c r="V100" s="95">
        <f t="shared" si="92"/>
        <v>0.12064791584136626</v>
      </c>
      <c r="W100" s="95">
        <f t="shared" ref="W100:AA100" si="93">W97/W99</f>
        <v>0.1144019379313497</v>
      </c>
      <c r="X100" s="95">
        <f t="shared" si="93"/>
        <v>0.1144019379313497</v>
      </c>
      <c r="Y100" s="95">
        <f t="shared" si="93"/>
        <v>0.11124518494453985</v>
      </c>
      <c r="Z100" s="95">
        <f t="shared" si="93"/>
        <v>0.11044186382691659</v>
      </c>
      <c r="AA100" s="95">
        <f t="shared" si="93"/>
        <v>0.12111817560821816</v>
      </c>
      <c r="AC100" s="1"/>
    </row>
    <row r="101" spans="2:29" s="2" customFormat="1">
      <c r="B101" s="20" t="s">
        <v>153</v>
      </c>
      <c r="C101" s="39">
        <f>D101</f>
        <v>2711</v>
      </c>
      <c r="D101" s="39">
        <f>D18+E18+F18+G18</f>
        <v>2711</v>
      </c>
      <c r="E101" s="39">
        <f>E18+F18+G18+I18</f>
        <v>-468</v>
      </c>
      <c r="F101" s="39">
        <f>F18+G18+I18+J18</f>
        <v>-458</v>
      </c>
      <c r="G101" s="39">
        <f>G18+I18+J18+K18</f>
        <v>-224</v>
      </c>
      <c r="H101" s="39">
        <f>I101</f>
        <v>-199</v>
      </c>
      <c r="I101" s="39">
        <f>I18+J18+K18+L18</f>
        <v>-199</v>
      </c>
      <c r="J101" s="39">
        <f>J18+K18+L18+N18</f>
        <v>2921</v>
      </c>
      <c r="K101" s="39">
        <f>K18+L18+N18+O18</f>
        <v>3041</v>
      </c>
      <c r="L101" s="39">
        <f>L18+N18+O18+P18</f>
        <v>3132</v>
      </c>
      <c r="M101" s="39">
        <f>M18</f>
        <v>3190</v>
      </c>
      <c r="N101" s="39">
        <f>N18+O18+P18+Q18</f>
        <v>3190</v>
      </c>
      <c r="O101" s="39">
        <f>O18+P18+Q18+S18</f>
        <v>2862</v>
      </c>
      <c r="P101" s="39">
        <f>P18+Q18+S18+T18</f>
        <v>2715</v>
      </c>
      <c r="Q101" s="39">
        <f>Q18+S18+T18+U18</f>
        <v>2555</v>
      </c>
      <c r="R101" s="39">
        <f>R18</f>
        <v>2874</v>
      </c>
      <c r="S101" s="39">
        <f>S18+T18+U18+V18</f>
        <v>2874</v>
      </c>
      <c r="T101" s="39">
        <f>T18+U18+V18+X18</f>
        <v>3120</v>
      </c>
      <c r="U101" s="39">
        <f>U18+V18+X18+Y18</f>
        <v>3116</v>
      </c>
      <c r="V101" s="39">
        <f>V18+X18+Y18+Z18</f>
        <v>2916</v>
      </c>
      <c r="W101" s="39">
        <f>W18</f>
        <v>2216</v>
      </c>
      <c r="X101" s="39">
        <f>X18+Y18+Z18+AA18</f>
        <v>2216</v>
      </c>
      <c r="Y101" s="39">
        <v>2136</v>
      </c>
      <c r="Z101" s="39">
        <v>1991</v>
      </c>
      <c r="AA101" s="39">
        <v>2074</v>
      </c>
      <c r="AC101" s="1"/>
    </row>
    <row r="102" spans="2:29" s="2" customFormat="1">
      <c r="B102" s="20" t="s">
        <v>154</v>
      </c>
      <c r="C102" s="18">
        <f>BR!C22</f>
        <v>28953</v>
      </c>
      <c r="D102" s="18">
        <f>BR!C22</f>
        <v>28953</v>
      </c>
      <c r="E102" s="18">
        <f>BR!D22</f>
        <v>29887</v>
      </c>
      <c r="F102" s="18">
        <f>BR!E22</f>
        <v>29622</v>
      </c>
      <c r="G102" s="18">
        <f>BR!F22</f>
        <v>30764</v>
      </c>
      <c r="H102" s="18">
        <f>BR!G22</f>
        <v>28861</v>
      </c>
      <c r="I102" s="18">
        <f>BR!G22</f>
        <v>28861</v>
      </c>
      <c r="J102" s="18">
        <f>BR!H22</f>
        <v>32116</v>
      </c>
      <c r="K102" s="18">
        <f>BR!I22</f>
        <v>30946</v>
      </c>
      <c r="L102" s="18">
        <f>BR!J22</f>
        <v>29988</v>
      </c>
      <c r="M102" s="18">
        <f>BR!K22</f>
        <v>29767</v>
      </c>
      <c r="N102" s="18">
        <f>BR!K22</f>
        <v>29767</v>
      </c>
      <c r="O102" s="18">
        <f>BR!L22</f>
        <v>29535</v>
      </c>
      <c r="P102" s="18">
        <f>BR!M22</f>
        <v>29312</v>
      </c>
      <c r="Q102" s="18">
        <f>BR!N22</f>
        <v>29302</v>
      </c>
      <c r="R102" s="18">
        <f>BR!O22</f>
        <v>27216</v>
      </c>
      <c r="S102" s="18">
        <f>BR!O22</f>
        <v>27216</v>
      </c>
      <c r="T102" s="18">
        <f>BR!P22</f>
        <v>26103</v>
      </c>
      <c r="U102" s="18">
        <f>BR!Q22</f>
        <v>25939</v>
      </c>
      <c r="V102" s="18">
        <f>BR!R22</f>
        <v>26309</v>
      </c>
      <c r="W102" s="18">
        <f>BR!S22</f>
        <v>25137</v>
      </c>
      <c r="X102" s="18">
        <f>BR!S22</f>
        <v>25137</v>
      </c>
      <c r="Y102" s="18">
        <f>BR!T22</f>
        <v>24443</v>
      </c>
      <c r="Z102" s="18">
        <f>BR!U22</f>
        <v>23268</v>
      </c>
      <c r="AA102" s="18">
        <f>BR!V22</f>
        <v>19129</v>
      </c>
      <c r="AC102" s="1"/>
    </row>
    <row r="103" spans="2:29" s="2" customFormat="1">
      <c r="B103" s="20" t="s">
        <v>155</v>
      </c>
      <c r="C103" s="39">
        <f t="shared" ref="C103:M103" si="94">(C102+H102)/2</f>
        <v>28907</v>
      </c>
      <c r="D103" s="39">
        <f t="shared" si="94"/>
        <v>28907</v>
      </c>
      <c r="E103" s="39">
        <f t="shared" si="94"/>
        <v>31001.5</v>
      </c>
      <c r="F103" s="39">
        <f t="shared" si="94"/>
        <v>30284</v>
      </c>
      <c r="G103" s="39">
        <f t="shared" si="94"/>
        <v>30376</v>
      </c>
      <c r="H103" s="39">
        <f t="shared" si="94"/>
        <v>29314</v>
      </c>
      <c r="I103" s="39">
        <f t="shared" si="94"/>
        <v>29314</v>
      </c>
      <c r="J103" s="39">
        <f t="shared" si="94"/>
        <v>30825.5</v>
      </c>
      <c r="K103" s="39">
        <f t="shared" si="94"/>
        <v>30129</v>
      </c>
      <c r="L103" s="39">
        <f t="shared" si="94"/>
        <v>29645</v>
      </c>
      <c r="M103" s="39">
        <f t="shared" si="94"/>
        <v>28491.5</v>
      </c>
      <c r="N103" s="39">
        <f t="shared" ref="N103" si="95">(N102+S102)/2</f>
        <v>28491.5</v>
      </c>
      <c r="O103" s="39">
        <f>(O102+T102)/2</f>
        <v>27819</v>
      </c>
      <c r="P103" s="39">
        <f>(P102+U102)/2</f>
        <v>27625.5</v>
      </c>
      <c r="Q103" s="39">
        <f t="shared" ref="Q103:V103" si="96">(Q102+V102)/2</f>
        <v>27805.5</v>
      </c>
      <c r="R103" s="39">
        <f t="shared" si="96"/>
        <v>26176.5</v>
      </c>
      <c r="S103" s="39">
        <f t="shared" si="96"/>
        <v>26176.5</v>
      </c>
      <c r="T103" s="39">
        <f t="shared" si="96"/>
        <v>25273</v>
      </c>
      <c r="U103" s="39">
        <f t="shared" si="96"/>
        <v>24603.5</v>
      </c>
      <c r="V103" s="39">
        <f t="shared" si="96"/>
        <v>22719</v>
      </c>
      <c r="W103" s="39">
        <v>21879</v>
      </c>
      <c r="X103" s="39">
        <v>21879</v>
      </c>
      <c r="Y103" s="39">
        <v>21547</v>
      </c>
      <c r="Z103" s="39">
        <v>20753</v>
      </c>
      <c r="AA103" s="39">
        <v>19031</v>
      </c>
      <c r="AC103" s="1"/>
    </row>
    <row r="104" spans="2:29" s="2" customFormat="1">
      <c r="B104" s="81" t="s">
        <v>242</v>
      </c>
      <c r="C104" s="95">
        <f t="shared" ref="C104:D104" si="97">C101/C103</f>
        <v>9.3783512643996259E-2</v>
      </c>
      <c r="D104" s="95">
        <f t="shared" si="97"/>
        <v>9.3783512643996259E-2</v>
      </c>
      <c r="E104" s="95">
        <f t="shared" ref="E104:F104" si="98">E101/E103</f>
        <v>-1.5096043739819041E-2</v>
      </c>
      <c r="F104" s="95">
        <f t="shared" si="98"/>
        <v>-1.512349755646546E-2</v>
      </c>
      <c r="G104" s="95">
        <f t="shared" ref="G104:J104" si="99">G101/G103</f>
        <v>-7.374242823281538E-3</v>
      </c>
      <c r="H104" s="95">
        <f t="shared" ref="H104" si="100">H101/H103</f>
        <v>-6.7885651906938668E-3</v>
      </c>
      <c r="I104" s="95">
        <f t="shared" si="99"/>
        <v>-6.7885651906938668E-3</v>
      </c>
      <c r="J104" s="95">
        <f t="shared" si="99"/>
        <v>9.4759209096365024E-2</v>
      </c>
      <c r="K104" s="95">
        <f t="shared" ref="K104:AA104" si="101">K101/K103</f>
        <v>0.10093265624481397</v>
      </c>
      <c r="L104" s="95">
        <f t="shared" si="101"/>
        <v>0.10565019396188227</v>
      </c>
      <c r="M104" s="95">
        <f t="shared" si="101"/>
        <v>0.1119632170998368</v>
      </c>
      <c r="N104" s="95">
        <f t="shared" si="101"/>
        <v>0.1119632170998368</v>
      </c>
      <c r="O104" s="95">
        <f t="shared" si="101"/>
        <v>0.10287932707861533</v>
      </c>
      <c r="P104" s="95">
        <f t="shared" si="101"/>
        <v>9.8278764185263615E-2</v>
      </c>
      <c r="Q104" s="95">
        <f t="shared" si="101"/>
        <v>9.1888295481109855E-2</v>
      </c>
      <c r="R104" s="95">
        <f t="shared" si="101"/>
        <v>0.10979313506389318</v>
      </c>
      <c r="S104" s="95">
        <f t="shared" si="101"/>
        <v>0.10979313506389318</v>
      </c>
      <c r="T104" s="95">
        <f t="shared" si="101"/>
        <v>0.12345190519526768</v>
      </c>
      <c r="U104" s="95">
        <f t="shared" si="101"/>
        <v>0.12664864755014529</v>
      </c>
      <c r="V104" s="95">
        <f t="shared" si="101"/>
        <v>0.12835071966195696</v>
      </c>
      <c r="W104" s="95">
        <f t="shared" si="101"/>
        <v>0.10128433657845423</v>
      </c>
      <c r="X104" s="95">
        <f t="shared" si="101"/>
        <v>0.10128433657845423</v>
      </c>
      <c r="Y104" s="95">
        <f t="shared" si="101"/>
        <v>9.913212976284401E-2</v>
      </c>
      <c r="Z104" s="95">
        <f t="shared" si="101"/>
        <v>9.5937936683852934E-2</v>
      </c>
      <c r="AA104" s="95">
        <f t="shared" si="101"/>
        <v>0.10898008512427093</v>
      </c>
      <c r="AC104" s="1"/>
    </row>
    <row r="105" spans="2:29" s="2" customFormat="1">
      <c r="B105" s="20" t="s">
        <v>153</v>
      </c>
      <c r="C105" s="39">
        <f>D101</f>
        <v>2711</v>
      </c>
      <c r="D105" s="39">
        <f>D20+E20+F20+G20</f>
        <v>2711</v>
      </c>
      <c r="E105" s="39">
        <f>E20+F20+G20+I20</f>
        <v>-468</v>
      </c>
      <c r="F105" s="39">
        <f>F20+G20+I20+J20</f>
        <v>-458</v>
      </c>
      <c r="G105" s="39">
        <f>G20+I20+J20+K20</f>
        <v>-224</v>
      </c>
      <c r="H105" s="39">
        <f>I101</f>
        <v>-199</v>
      </c>
      <c r="I105" s="39">
        <f>I20+J20+K20+L20</f>
        <v>-199</v>
      </c>
      <c r="J105" s="39">
        <f>J20+K20+L20+N20</f>
        <v>2921</v>
      </c>
      <c r="K105" s="39">
        <f>K20+L20+N20+O20</f>
        <v>3041</v>
      </c>
      <c r="L105" s="39">
        <f>L20+N20+O20+P20</f>
        <v>3132</v>
      </c>
      <c r="M105" s="39">
        <f>M20</f>
        <v>3190</v>
      </c>
      <c r="N105" s="39">
        <f>N20+O20+P20+Q20</f>
        <v>3190</v>
      </c>
      <c r="O105" s="39">
        <f>O20+P20+Q20+S20</f>
        <v>2862</v>
      </c>
      <c r="P105" s="39">
        <f>P20+Q20+S20+T20</f>
        <v>2715</v>
      </c>
      <c r="Q105" s="39">
        <f>Q20+S20+T20+U20</f>
        <v>2555</v>
      </c>
      <c r="R105" s="39">
        <f>R20</f>
        <v>2874</v>
      </c>
      <c r="S105" s="39">
        <f>S20+T20+U20+V20</f>
        <v>2874</v>
      </c>
      <c r="T105" s="39">
        <f>T20+U20+V20+X20</f>
        <v>3120</v>
      </c>
      <c r="U105" s="39">
        <f>U20+V20+X20+Y20</f>
        <v>3116</v>
      </c>
      <c r="V105" s="39">
        <f>V20+X20+Y20+Z20</f>
        <v>7285</v>
      </c>
      <c r="W105" s="39">
        <f>W20</f>
        <v>6585</v>
      </c>
      <c r="X105" s="39">
        <f>X20+Y20+Z20+AA20</f>
        <v>6585</v>
      </c>
      <c r="Y105" s="94">
        <v>6610</v>
      </c>
      <c r="Z105" s="94">
        <v>6596</v>
      </c>
      <c r="AA105" s="94">
        <v>2444</v>
      </c>
      <c r="AC105" s="1"/>
    </row>
    <row r="106" spans="2:29" s="2" customFormat="1">
      <c r="B106" s="20" t="s">
        <v>154</v>
      </c>
      <c r="C106" s="39">
        <f>BR!C22</f>
        <v>28953</v>
      </c>
      <c r="D106" s="39">
        <f>BR!C22</f>
        <v>28953</v>
      </c>
      <c r="E106" s="39">
        <f>BR!D22</f>
        <v>29887</v>
      </c>
      <c r="F106" s="39">
        <f>BR!E22</f>
        <v>29622</v>
      </c>
      <c r="G106" s="39">
        <f>BR!F22</f>
        <v>30764</v>
      </c>
      <c r="H106" s="39">
        <f>BR!G22</f>
        <v>28861</v>
      </c>
      <c r="I106" s="39">
        <f>BR!G22</f>
        <v>28861</v>
      </c>
      <c r="J106" s="39">
        <f>BR!H22</f>
        <v>32116</v>
      </c>
      <c r="K106" s="39">
        <f>BR!I22</f>
        <v>30946</v>
      </c>
      <c r="L106" s="39">
        <f>BR!J22</f>
        <v>29988</v>
      </c>
      <c r="M106" s="39">
        <f>BR!K22</f>
        <v>29767</v>
      </c>
      <c r="N106" s="39">
        <f>BR!K22</f>
        <v>29767</v>
      </c>
      <c r="O106" s="39">
        <f>BR!L22</f>
        <v>29535</v>
      </c>
      <c r="P106" s="39">
        <f>BR!M22</f>
        <v>29312</v>
      </c>
      <c r="Q106" s="39">
        <f>BR!N22</f>
        <v>29302</v>
      </c>
      <c r="R106" s="39">
        <f>BR!O22</f>
        <v>27216</v>
      </c>
      <c r="S106" s="39">
        <f>BR!O22</f>
        <v>27216</v>
      </c>
      <c r="T106" s="39">
        <f>BR!P22</f>
        <v>26103</v>
      </c>
      <c r="U106" s="39">
        <f>BR!Q22</f>
        <v>25939</v>
      </c>
      <c r="V106" s="39">
        <f>BR!R22</f>
        <v>26309</v>
      </c>
      <c r="W106" s="39">
        <f>BR!S22</f>
        <v>25137</v>
      </c>
      <c r="X106" s="39">
        <f>BR!S22</f>
        <v>25137</v>
      </c>
      <c r="Y106" s="39">
        <f>BR!T22</f>
        <v>24443</v>
      </c>
      <c r="Z106" s="94">
        <f>BR!U22</f>
        <v>23268</v>
      </c>
      <c r="AA106" s="94">
        <f>BR!V22</f>
        <v>19129</v>
      </c>
      <c r="AC106" s="1"/>
    </row>
    <row r="107" spans="2:29" s="2" customFormat="1">
      <c r="B107" s="20" t="s">
        <v>155</v>
      </c>
      <c r="C107" s="39">
        <f t="shared" ref="C107:P107" si="102">(C106+H106)/2</f>
        <v>28907</v>
      </c>
      <c r="D107" s="39">
        <f t="shared" si="102"/>
        <v>28907</v>
      </c>
      <c r="E107" s="39">
        <f t="shared" si="102"/>
        <v>31001.5</v>
      </c>
      <c r="F107" s="39">
        <f t="shared" si="102"/>
        <v>30284</v>
      </c>
      <c r="G107" s="39">
        <f t="shared" si="102"/>
        <v>30376</v>
      </c>
      <c r="H107" s="39">
        <f t="shared" si="102"/>
        <v>29314</v>
      </c>
      <c r="I107" s="39">
        <f t="shared" si="102"/>
        <v>29314</v>
      </c>
      <c r="J107" s="39">
        <f t="shared" si="102"/>
        <v>30825.5</v>
      </c>
      <c r="K107" s="39">
        <f t="shared" si="102"/>
        <v>30129</v>
      </c>
      <c r="L107" s="39">
        <f t="shared" si="102"/>
        <v>29645</v>
      </c>
      <c r="M107" s="39">
        <f t="shared" si="102"/>
        <v>28491.5</v>
      </c>
      <c r="N107" s="39">
        <f t="shared" si="102"/>
        <v>28491.5</v>
      </c>
      <c r="O107" s="39">
        <f t="shared" si="102"/>
        <v>27819</v>
      </c>
      <c r="P107" s="39">
        <f t="shared" si="102"/>
        <v>27625.5</v>
      </c>
      <c r="Q107" s="39">
        <f t="shared" ref="Q107:V107" si="103">(Q106+V106)/2</f>
        <v>27805.5</v>
      </c>
      <c r="R107" s="39">
        <f t="shared" si="103"/>
        <v>26176.5</v>
      </c>
      <c r="S107" s="39">
        <f t="shared" si="103"/>
        <v>26176.5</v>
      </c>
      <c r="T107" s="39">
        <f t="shared" si="103"/>
        <v>25273</v>
      </c>
      <c r="U107" s="39">
        <f t="shared" si="103"/>
        <v>24603.5</v>
      </c>
      <c r="V107" s="39">
        <f t="shared" si="103"/>
        <v>22719</v>
      </c>
      <c r="W107" s="39">
        <v>21879</v>
      </c>
      <c r="X107" s="39">
        <v>21879</v>
      </c>
      <c r="Y107" s="39">
        <v>21547</v>
      </c>
      <c r="Z107" s="94">
        <v>20753</v>
      </c>
      <c r="AA107" s="94">
        <v>19031</v>
      </c>
      <c r="AC107" s="1"/>
    </row>
    <row r="108" spans="2:29" s="2" customFormat="1">
      <c r="B108" s="96" t="s">
        <v>157</v>
      </c>
      <c r="C108" s="98">
        <f t="shared" ref="C108:D108" si="104">C105/C107</f>
        <v>9.3783512643996259E-2</v>
      </c>
      <c r="D108" s="98">
        <f t="shared" si="104"/>
        <v>9.3783512643996259E-2</v>
      </c>
      <c r="E108" s="98">
        <f t="shared" ref="E108:F108" si="105">E105/E107</f>
        <v>-1.5096043739819041E-2</v>
      </c>
      <c r="F108" s="98">
        <f t="shared" si="105"/>
        <v>-1.512349755646546E-2</v>
      </c>
      <c r="G108" s="98">
        <f t="shared" ref="G108:J108" si="106">G105/G107</f>
        <v>-7.374242823281538E-3</v>
      </c>
      <c r="H108" s="98">
        <f t="shared" ref="H108" si="107">H105/H107</f>
        <v>-6.7885651906938668E-3</v>
      </c>
      <c r="I108" s="98">
        <f t="shared" si="106"/>
        <v>-6.7885651906938668E-3</v>
      </c>
      <c r="J108" s="98">
        <f t="shared" si="106"/>
        <v>9.4759209096365024E-2</v>
      </c>
      <c r="K108" s="98">
        <f t="shared" ref="K108:N108" si="108">K105/K107</f>
        <v>0.10093265624481397</v>
      </c>
      <c r="L108" s="98">
        <f t="shared" si="108"/>
        <v>0.10565019396188227</v>
      </c>
      <c r="M108" s="98">
        <f>M105/M107</f>
        <v>0.1119632170998368</v>
      </c>
      <c r="N108" s="98">
        <f t="shared" si="108"/>
        <v>0.1119632170998368</v>
      </c>
      <c r="O108" s="98">
        <f>O105/O107</f>
        <v>0.10287932707861533</v>
      </c>
      <c r="P108" s="98">
        <f>P105/P107</f>
        <v>9.8278764185263615E-2</v>
      </c>
      <c r="Q108" s="98">
        <f>Q105/Q107</f>
        <v>9.1888295481109855E-2</v>
      </c>
      <c r="R108" s="98">
        <f t="shared" ref="R108:AA108" si="109">R105/R107</f>
        <v>0.10979313506389318</v>
      </c>
      <c r="S108" s="98">
        <f t="shared" si="109"/>
        <v>0.10979313506389318</v>
      </c>
      <c r="T108" s="98">
        <f t="shared" si="109"/>
        <v>0.12345190519526768</v>
      </c>
      <c r="U108" s="98">
        <f t="shared" si="109"/>
        <v>0.12664864755014529</v>
      </c>
      <c r="V108" s="98">
        <f t="shared" si="109"/>
        <v>0.32065671904573267</v>
      </c>
      <c r="W108" s="98">
        <f t="shared" si="109"/>
        <v>0.30097353626765394</v>
      </c>
      <c r="X108" s="98">
        <f t="shared" si="109"/>
        <v>0.30097353626765394</v>
      </c>
      <c r="Y108" s="98">
        <f t="shared" si="109"/>
        <v>0.30677124425674107</v>
      </c>
      <c r="Z108" s="98">
        <f t="shared" si="109"/>
        <v>0.31783356623138825</v>
      </c>
      <c r="AA108" s="98">
        <f t="shared" si="109"/>
        <v>0.12842204823708686</v>
      </c>
      <c r="AC108" s="1"/>
    </row>
    <row r="109" spans="2:29" s="2" customFormat="1">
      <c r="AC109" s="1"/>
    </row>
    <row r="110" spans="2:29" s="2" customFormat="1">
      <c r="AC110" s="1"/>
    </row>
    <row r="111" spans="2:29" s="2" customFormat="1">
      <c r="AC111" s="1"/>
    </row>
    <row r="112" spans="2:29" s="2" customFormat="1">
      <c r="AC112" s="1"/>
    </row>
    <row r="113" spans="29:29" s="2" customFormat="1">
      <c r="AC113" s="1"/>
    </row>
    <row r="114" spans="29:29" s="2" customFormat="1">
      <c r="AC114" s="1"/>
    </row>
    <row r="115" spans="29:29" s="2" customFormat="1">
      <c r="AC115" s="1"/>
    </row>
    <row r="116" spans="29:29" s="2" customFormat="1">
      <c r="AC116" s="1"/>
    </row>
    <row r="117" spans="29:29" s="2" customFormat="1">
      <c r="AC117" s="1"/>
    </row>
    <row r="118" spans="29:29" s="2" customFormat="1">
      <c r="AC118" s="1"/>
    </row>
    <row r="119" spans="29:29" s="2" customFormat="1">
      <c r="AC119" s="1"/>
    </row>
    <row r="120" spans="29:29" s="2" customFormat="1">
      <c r="AC120" s="1"/>
    </row>
    <row r="121" spans="29:29" s="2" customFormat="1">
      <c r="AC121" s="1"/>
    </row>
    <row r="122" spans="29:29" s="2" customFormat="1">
      <c r="AC122" s="1"/>
    </row>
    <row r="123" spans="29:29" s="2" customFormat="1">
      <c r="AC123" s="1"/>
    </row>
    <row r="124" spans="29:29" s="2" customFormat="1">
      <c r="AC124" s="1"/>
    </row>
    <row r="125" spans="29:29" s="2" customFormat="1">
      <c r="AC125" s="1"/>
    </row>
    <row r="126" spans="29:29" s="2" customFormat="1">
      <c r="AC126" s="1"/>
    </row>
    <row r="127" spans="29:29" s="2" customFormat="1">
      <c r="AC127" s="1"/>
    </row>
    <row r="128" spans="29:29" s="2" customFormat="1">
      <c r="AC128" s="1"/>
    </row>
    <row r="129" spans="29:29" s="2" customFormat="1">
      <c r="AC129" s="1"/>
    </row>
    <row r="130" spans="29:29" s="2" customFormat="1">
      <c r="AC130" s="1"/>
    </row>
    <row r="131" spans="29:29" s="2" customFormat="1">
      <c r="AC131" s="1"/>
    </row>
    <row r="132" spans="29:29" s="2" customFormat="1">
      <c r="AC132" s="1"/>
    </row>
    <row r="133" spans="29:29" s="2" customFormat="1">
      <c r="AC133" s="1"/>
    </row>
    <row r="134" spans="29:29" s="2" customFormat="1">
      <c r="AC134" s="1"/>
    </row>
    <row r="135" spans="29:29" s="2" customFormat="1">
      <c r="AC135" s="1"/>
    </row>
    <row r="136" spans="29:29" s="2" customFormat="1">
      <c r="AC136" s="1"/>
    </row>
    <row r="137" spans="29:29" s="2" customFormat="1">
      <c r="AC137" s="1"/>
    </row>
    <row r="138" spans="29:29" s="2" customFormat="1">
      <c r="AC138" s="1"/>
    </row>
    <row r="139" spans="29:29" s="2" customFormat="1">
      <c r="AC139" s="1"/>
    </row>
    <row r="140" spans="29:29" s="2" customFormat="1">
      <c r="AC140" s="1"/>
    </row>
    <row r="141" spans="29:29" s="2" customFormat="1">
      <c r="AC141" s="1"/>
    </row>
    <row r="142" spans="29:29" s="2" customFormat="1">
      <c r="AC142" s="1"/>
    </row>
    <row r="143" spans="29:29" s="2" customFormat="1">
      <c r="AC143" s="1"/>
    </row>
    <row r="144" spans="29:29" s="2" customFormat="1">
      <c r="AC144" s="1"/>
    </row>
    <row r="145" spans="29:29" s="2" customFormat="1">
      <c r="AC145" s="1"/>
    </row>
    <row r="146" spans="29:29" s="2" customFormat="1">
      <c r="AC146" s="1"/>
    </row>
    <row r="147" spans="29:29" s="2" customFormat="1">
      <c r="AC147" s="1"/>
    </row>
    <row r="148" spans="29:29" s="2" customFormat="1">
      <c r="AC148" s="1"/>
    </row>
    <row r="149" spans="29:29" s="2" customFormat="1">
      <c r="AC149" s="1"/>
    </row>
    <row r="150" spans="29:29" s="2" customFormat="1">
      <c r="AC150" s="1"/>
    </row>
    <row r="151" spans="29:29" s="2" customFormat="1">
      <c r="AC151" s="1"/>
    </row>
    <row r="152" spans="29:29" s="2" customFormat="1">
      <c r="AC152" s="1"/>
    </row>
    <row r="153" spans="29:29" s="2" customFormat="1">
      <c r="AC153" s="1"/>
    </row>
    <row r="154" spans="29:29" s="2" customFormat="1">
      <c r="AC154" s="1"/>
    </row>
    <row r="155" spans="29:29" s="2" customFormat="1">
      <c r="AC155" s="1"/>
    </row>
    <row r="156" spans="29:29" s="2" customFormat="1">
      <c r="AC156" s="1"/>
    </row>
    <row r="157" spans="29:29" s="2" customFormat="1">
      <c r="AC157" s="1"/>
    </row>
    <row r="158" spans="29:29" s="2" customFormat="1">
      <c r="AC158" s="1"/>
    </row>
    <row r="159" spans="29:29" s="2" customFormat="1">
      <c r="AC159" s="1"/>
    </row>
    <row r="160" spans="29:29" s="2" customFormat="1">
      <c r="AC160" s="1"/>
    </row>
    <row r="161" spans="29:29" s="2" customFormat="1">
      <c r="AC161" s="1"/>
    </row>
    <row r="162" spans="29:29" s="2" customFormat="1">
      <c r="AC162" s="1"/>
    </row>
    <row r="163" spans="29:29" s="2" customFormat="1">
      <c r="AC163" s="1"/>
    </row>
    <row r="164" spans="29:29" s="2" customFormat="1">
      <c r="AC164" s="1"/>
    </row>
    <row r="165" spans="29:29" s="2" customFormat="1">
      <c r="AC165" s="1"/>
    </row>
    <row r="166" spans="29:29" s="2" customFormat="1">
      <c r="AC166" s="1"/>
    </row>
    <row r="167" spans="29:29" s="2" customFormat="1">
      <c r="AC167" s="1"/>
    </row>
    <row r="168" spans="29:29" s="2" customFormat="1">
      <c r="AC168" s="1"/>
    </row>
    <row r="169" spans="29:29" s="2" customFormat="1">
      <c r="AC169" s="1"/>
    </row>
    <row r="170" spans="29:29" s="2" customFormat="1">
      <c r="AC170" s="1"/>
    </row>
    <row r="171" spans="29:29" s="2" customFormat="1">
      <c r="AC171" s="1"/>
    </row>
    <row r="172" spans="29:29" s="2" customFormat="1">
      <c r="AC172" s="1"/>
    </row>
    <row r="173" spans="29:29" s="2" customFormat="1">
      <c r="AC173" s="1"/>
    </row>
    <row r="174" spans="29:29" s="2" customFormat="1">
      <c r="AC174" s="1"/>
    </row>
    <row r="175" spans="29:29" s="2" customFormat="1">
      <c r="AC175" s="1"/>
    </row>
    <row r="176" spans="29:29" s="2" customFormat="1">
      <c r="AC176" s="1"/>
    </row>
    <row r="177" spans="29:29" s="2" customFormat="1">
      <c r="AC177" s="1"/>
    </row>
    <row r="178" spans="29:29" s="2" customFormat="1">
      <c r="AC178" s="1"/>
    </row>
    <row r="179" spans="29:29" s="2" customFormat="1">
      <c r="AC179" s="1"/>
    </row>
    <row r="180" spans="29:29" s="2" customFormat="1">
      <c r="AC180" s="1"/>
    </row>
    <row r="181" spans="29:29" s="2" customFormat="1">
      <c r="AC181" s="1"/>
    </row>
    <row r="182" spans="29:29" s="2" customFormat="1">
      <c r="AC182" s="1"/>
    </row>
    <row r="183" spans="29:29" s="2" customFormat="1">
      <c r="AC183" s="1"/>
    </row>
    <row r="184" spans="29:29" s="2" customFormat="1">
      <c r="AC184" s="1"/>
    </row>
    <row r="185" spans="29:29" s="2" customFormat="1">
      <c r="AC185" s="1"/>
    </row>
    <row r="186" spans="29:29" s="2" customFormat="1">
      <c r="AC186" s="1"/>
    </row>
    <row r="187" spans="29:29" s="2" customFormat="1">
      <c r="AC187" s="1"/>
    </row>
    <row r="188" spans="29:29" s="2" customFormat="1">
      <c r="AC188" s="1"/>
    </row>
    <row r="189" spans="29:29" s="2" customFormat="1">
      <c r="AC189" s="1"/>
    </row>
    <row r="190" spans="29:29" s="2" customFormat="1">
      <c r="AC190" s="1"/>
    </row>
    <row r="191" spans="29:29" s="2" customFormat="1">
      <c r="AC191" s="1"/>
    </row>
    <row r="192" spans="29:29" s="2" customFormat="1">
      <c r="AC192" s="1"/>
    </row>
    <row r="193" spans="29:29" s="2" customFormat="1">
      <c r="AC193" s="1"/>
    </row>
    <row r="194" spans="29:29" s="2" customFormat="1">
      <c r="AC194" s="1"/>
    </row>
    <row r="195" spans="29:29" s="2" customFormat="1">
      <c r="AC195" s="1"/>
    </row>
    <row r="196" spans="29:29" s="2" customFormat="1">
      <c r="AC196" s="1"/>
    </row>
    <row r="197" spans="29:29" s="2" customFormat="1">
      <c r="AC197" s="1"/>
    </row>
    <row r="198" spans="29:29" s="2" customFormat="1">
      <c r="AC198" s="1"/>
    </row>
    <row r="199" spans="29:29" s="2" customFormat="1">
      <c r="AC199" s="1"/>
    </row>
    <row r="200" spans="29:29" s="2" customFormat="1">
      <c r="AC200" s="1"/>
    </row>
    <row r="201" spans="29:29" s="2" customFormat="1">
      <c r="AC201" s="1"/>
    </row>
    <row r="202" spans="29:29" s="2" customFormat="1">
      <c r="AC202" s="1"/>
    </row>
    <row r="203" spans="29:29" s="2" customFormat="1">
      <c r="AC203" s="1"/>
    </row>
    <row r="204" spans="29:29" s="2" customFormat="1">
      <c r="AC204" s="1"/>
    </row>
    <row r="205" spans="29:29" s="2" customFormat="1">
      <c r="AC205" s="1"/>
    </row>
    <row r="206" spans="29:29" s="2" customFormat="1">
      <c r="AC206" s="1"/>
    </row>
    <row r="207" spans="29:29" s="2" customFormat="1">
      <c r="AC207" s="1"/>
    </row>
    <row r="208" spans="29:29" s="2" customFormat="1">
      <c r="AC208" s="1"/>
    </row>
    <row r="209" spans="29:29" s="2" customFormat="1">
      <c r="AC209" s="1"/>
    </row>
    <row r="210" spans="29:29" s="2" customFormat="1">
      <c r="AC210" s="1"/>
    </row>
    <row r="211" spans="29:29" s="2" customFormat="1">
      <c r="AC211" s="1"/>
    </row>
    <row r="212" spans="29:29" s="2" customFormat="1">
      <c r="AC212" s="1"/>
    </row>
    <row r="213" spans="29:29" s="2" customFormat="1">
      <c r="AC213" s="1"/>
    </row>
    <row r="214" spans="29:29" s="2" customFormat="1">
      <c r="AC214" s="1"/>
    </row>
    <row r="215" spans="29:29" s="2" customFormat="1">
      <c r="AC215" s="1"/>
    </row>
    <row r="216" spans="29:29" s="2" customFormat="1">
      <c r="AC216" s="1"/>
    </row>
    <row r="217" spans="29:29" s="2" customFormat="1">
      <c r="AC217" s="1"/>
    </row>
    <row r="218" spans="29:29" s="2" customFormat="1">
      <c r="AC218" s="1"/>
    </row>
    <row r="219" spans="29:29" s="2" customFormat="1">
      <c r="AC219" s="1"/>
    </row>
    <row r="220" spans="29:29" s="2" customFormat="1">
      <c r="AC220" s="1"/>
    </row>
    <row r="221" spans="29:29" s="2" customFormat="1">
      <c r="AC221" s="1"/>
    </row>
    <row r="222" spans="29:29" s="2" customFormat="1">
      <c r="AC222" s="1"/>
    </row>
    <row r="223" spans="29:29" s="2" customFormat="1">
      <c r="AC223" s="1"/>
    </row>
    <row r="224" spans="29:29" s="2" customFormat="1">
      <c r="AC224" s="1"/>
    </row>
    <row r="225" spans="29:29" s="2" customFormat="1">
      <c r="AC225" s="1"/>
    </row>
    <row r="226" spans="29:29" s="2" customFormat="1">
      <c r="AC226" s="1"/>
    </row>
    <row r="227" spans="29:29" s="2" customFormat="1">
      <c r="AC227" s="1"/>
    </row>
    <row r="228" spans="29:29" s="2" customFormat="1">
      <c r="AC228" s="1"/>
    </row>
    <row r="229" spans="29:29" s="2" customFormat="1">
      <c r="AC229" s="1"/>
    </row>
    <row r="230" spans="29:29" s="2" customFormat="1">
      <c r="AC230" s="1"/>
    </row>
    <row r="231" spans="29:29" s="2" customFormat="1">
      <c r="AC231" s="1"/>
    </row>
    <row r="232" spans="29:29" s="2" customFormat="1">
      <c r="AC232" s="1"/>
    </row>
    <row r="233" spans="29:29" s="2" customFormat="1">
      <c r="AC233" s="1"/>
    </row>
    <row r="234" spans="29:29" s="2" customFormat="1">
      <c r="AC234" s="1"/>
    </row>
    <row r="235" spans="29:29" s="2" customFormat="1">
      <c r="AC235" s="1"/>
    </row>
    <row r="236" spans="29:29" s="2" customFormat="1">
      <c r="AC236" s="1"/>
    </row>
    <row r="237" spans="29:29" s="2" customFormat="1">
      <c r="AC237" s="1"/>
    </row>
    <row r="238" spans="29:29" s="2" customFormat="1">
      <c r="AC238" s="1"/>
    </row>
    <row r="239" spans="29:29" s="2" customFormat="1">
      <c r="AC239" s="1"/>
    </row>
    <row r="240" spans="29:29" s="2" customFormat="1">
      <c r="AC240" s="1"/>
    </row>
    <row r="241" spans="29:29" s="2" customFormat="1">
      <c r="AC241" s="1"/>
    </row>
    <row r="242" spans="29:29" s="2" customFormat="1">
      <c r="AC242" s="1"/>
    </row>
    <row r="243" spans="29:29" s="2" customFormat="1">
      <c r="AC243" s="1"/>
    </row>
    <row r="244" spans="29:29" s="2" customFormat="1">
      <c r="AC244" s="1"/>
    </row>
    <row r="245" spans="29:29" s="2" customFormat="1">
      <c r="AC245" s="1"/>
    </row>
    <row r="246" spans="29:29" s="2" customFormat="1">
      <c r="AC246" s="1"/>
    </row>
    <row r="247" spans="29:29" s="2" customFormat="1">
      <c r="AC247" s="1"/>
    </row>
    <row r="248" spans="29:29" s="2" customFormat="1">
      <c r="AC248" s="1"/>
    </row>
    <row r="249" spans="29:29" s="2" customFormat="1">
      <c r="AC249" s="1"/>
    </row>
    <row r="250" spans="29:29" s="2" customFormat="1">
      <c r="AC250" s="1"/>
    </row>
    <row r="251" spans="29:29" s="2" customFormat="1">
      <c r="AC251" s="1"/>
    </row>
    <row r="252" spans="29:29" s="2" customFormat="1">
      <c r="AC252" s="1"/>
    </row>
    <row r="253" spans="29:29" s="2" customFormat="1">
      <c r="AC253" s="1"/>
    </row>
    <row r="254" spans="29:29" s="2" customFormat="1">
      <c r="AC254" s="1"/>
    </row>
    <row r="255" spans="29:29" s="2" customFormat="1">
      <c r="AC255" s="1"/>
    </row>
    <row r="256" spans="29:29" s="2" customFormat="1">
      <c r="AC256" s="1"/>
    </row>
    <row r="257" spans="29:29" s="2" customFormat="1">
      <c r="AC257" s="1"/>
    </row>
    <row r="258" spans="29:29" s="2" customFormat="1">
      <c r="AC258" s="1"/>
    </row>
    <row r="259" spans="29:29" s="2" customFormat="1">
      <c r="AC259" s="1"/>
    </row>
    <row r="260" spans="29:29" s="2" customFormat="1">
      <c r="AC260" s="1"/>
    </row>
    <row r="261" spans="29:29" s="2" customFormat="1">
      <c r="AC261" s="1"/>
    </row>
    <row r="262" spans="29:29" s="2" customFormat="1">
      <c r="AC262" s="1"/>
    </row>
    <row r="263" spans="29:29" s="2" customFormat="1">
      <c r="AC263" s="1"/>
    </row>
    <row r="264" spans="29:29" s="2" customFormat="1">
      <c r="AC264" s="1"/>
    </row>
    <row r="265" spans="29:29" s="2" customFormat="1">
      <c r="AC265" s="1"/>
    </row>
    <row r="266" spans="29:29" s="2" customFormat="1">
      <c r="AC266" s="1"/>
    </row>
    <row r="267" spans="29:29" s="2" customFormat="1">
      <c r="AC267" s="1"/>
    </row>
    <row r="268" spans="29:29" s="2" customFormat="1">
      <c r="AC268" s="1"/>
    </row>
    <row r="269" spans="29:29" s="2" customFormat="1">
      <c r="AC269" s="1"/>
    </row>
    <row r="270" spans="29:29" s="2" customFormat="1">
      <c r="AC270" s="1"/>
    </row>
    <row r="271" spans="29:29" s="2" customFormat="1">
      <c r="AC271" s="1"/>
    </row>
    <row r="272" spans="29:29" s="2" customFormat="1">
      <c r="AC272" s="1"/>
    </row>
    <row r="273" spans="29:29" s="2" customFormat="1">
      <c r="AC273" s="1"/>
    </row>
    <row r="274" spans="29:29" s="2" customFormat="1">
      <c r="AC274" s="1"/>
    </row>
    <row r="275" spans="29:29" s="2" customFormat="1">
      <c r="AC275" s="1"/>
    </row>
    <row r="276" spans="29:29" s="2" customFormat="1">
      <c r="AC276" s="1"/>
    </row>
    <row r="277" spans="29:29" s="2" customFormat="1">
      <c r="AC277" s="1"/>
    </row>
    <row r="278" spans="29:29" s="2" customFormat="1">
      <c r="AC278" s="1"/>
    </row>
    <row r="279" spans="29:29" s="2" customFormat="1">
      <c r="AC279" s="1"/>
    </row>
    <row r="280" spans="29:29" s="2" customFormat="1">
      <c r="AC280" s="1"/>
    </row>
    <row r="281" spans="29:29" s="2" customFormat="1">
      <c r="AC281" s="1"/>
    </row>
    <row r="282" spans="29:29" s="2" customFormat="1">
      <c r="AC282" s="1"/>
    </row>
    <row r="283" spans="29:29" s="2" customFormat="1">
      <c r="AC283" s="1"/>
    </row>
    <row r="284" spans="29:29" s="2" customFormat="1">
      <c r="AC284" s="1"/>
    </row>
    <row r="285" spans="29:29" s="2" customFormat="1">
      <c r="AC285" s="1"/>
    </row>
    <row r="286" spans="29:29" s="2" customFormat="1">
      <c r="AC286" s="1"/>
    </row>
    <row r="287" spans="29:29" s="2" customFormat="1">
      <c r="AC287" s="1"/>
    </row>
    <row r="288" spans="29:29" s="2" customFormat="1">
      <c r="AC288" s="1"/>
    </row>
    <row r="289" spans="29:29" s="2" customFormat="1">
      <c r="AC289" s="1"/>
    </row>
    <row r="290" spans="29:29" s="2" customFormat="1">
      <c r="AC290" s="1"/>
    </row>
    <row r="291" spans="29:29" s="2" customFormat="1">
      <c r="AC291" s="1"/>
    </row>
    <row r="292" spans="29:29" s="2" customFormat="1">
      <c r="AC292" s="1"/>
    </row>
    <row r="293" spans="29:29" s="2" customFormat="1">
      <c r="AC293" s="1"/>
    </row>
    <row r="294" spans="29:29" s="2" customFormat="1">
      <c r="AC294" s="1"/>
    </row>
    <row r="295" spans="29:29" s="2" customFormat="1">
      <c r="AC295" s="1"/>
    </row>
    <row r="296" spans="29:29" s="2" customFormat="1">
      <c r="AC296" s="1"/>
    </row>
    <row r="297" spans="29:29" s="2" customFormat="1">
      <c r="AC297" s="1"/>
    </row>
    <row r="298" spans="29:29" s="2" customFormat="1">
      <c r="AC298" s="1"/>
    </row>
    <row r="299" spans="29:29" s="2" customFormat="1">
      <c r="AC299" s="1"/>
    </row>
    <row r="300" spans="29:29" s="2" customFormat="1">
      <c r="AC300" s="1"/>
    </row>
    <row r="301" spans="29:29" s="2" customFormat="1">
      <c r="AC301" s="1"/>
    </row>
    <row r="302" spans="29:29" s="2" customFormat="1">
      <c r="AC302" s="1"/>
    </row>
    <row r="303" spans="29:29" s="2" customFormat="1">
      <c r="AC303" s="1"/>
    </row>
    <row r="304" spans="29:29" s="2" customFormat="1">
      <c r="AC304" s="1"/>
    </row>
    <row r="305" spans="29:29" s="2" customFormat="1">
      <c r="AC305" s="1"/>
    </row>
    <row r="306" spans="29:29" s="2" customFormat="1">
      <c r="AC306" s="1"/>
    </row>
    <row r="307" spans="29:29" s="2" customFormat="1">
      <c r="AC307" s="1"/>
    </row>
    <row r="308" spans="29:29" s="2" customFormat="1">
      <c r="AC308" s="1"/>
    </row>
    <row r="309" spans="29:29" s="2" customFormat="1">
      <c r="AC309" s="1"/>
    </row>
    <row r="310" spans="29:29" s="2" customFormat="1">
      <c r="AC310" s="1"/>
    </row>
    <row r="311" spans="29:29" s="2" customFormat="1">
      <c r="AC311" s="1"/>
    </row>
    <row r="312" spans="29:29" s="2" customFormat="1">
      <c r="AC312" s="1"/>
    </row>
    <row r="313" spans="29:29" s="2" customFormat="1">
      <c r="AC313" s="1"/>
    </row>
    <row r="314" spans="29:29" s="2" customFormat="1">
      <c r="AC314" s="1"/>
    </row>
    <row r="315" spans="29:29" s="2" customFormat="1">
      <c r="AC315" s="1"/>
    </row>
    <row r="316" spans="29:29" s="2" customFormat="1">
      <c r="AC316" s="1"/>
    </row>
    <row r="317" spans="29:29" s="2" customFormat="1">
      <c r="AC317" s="1"/>
    </row>
    <row r="318" spans="29:29" s="2" customFormat="1">
      <c r="AC318" s="1"/>
    </row>
    <row r="319" spans="29:29" s="2" customFormat="1">
      <c r="AC319" s="1"/>
    </row>
    <row r="320" spans="29:29" s="2" customFormat="1">
      <c r="AC320" s="1"/>
    </row>
    <row r="321" spans="29:29" s="2" customFormat="1">
      <c r="AC321" s="1"/>
    </row>
    <row r="322" spans="29:29" s="2" customFormat="1">
      <c r="AC322" s="1"/>
    </row>
    <row r="323" spans="29:29" s="2" customFormat="1">
      <c r="AC323" s="1"/>
    </row>
    <row r="324" spans="29:29" s="2" customFormat="1">
      <c r="AC324" s="1"/>
    </row>
    <row r="325" spans="29:29" s="2" customFormat="1">
      <c r="AC325" s="1"/>
    </row>
    <row r="326" spans="29:29" s="2" customFormat="1">
      <c r="AC326" s="1"/>
    </row>
    <row r="327" spans="29:29" s="2" customFormat="1">
      <c r="AC327" s="1"/>
    </row>
    <row r="328" spans="29:29" s="2" customFormat="1">
      <c r="AC328" s="1"/>
    </row>
    <row r="329" spans="29:29" s="2" customFormat="1">
      <c r="AC329" s="1"/>
    </row>
    <row r="330" spans="29:29" s="2" customFormat="1">
      <c r="AC330" s="1"/>
    </row>
    <row r="331" spans="29:29" s="2" customFormat="1">
      <c r="AC331" s="1"/>
    </row>
    <row r="332" spans="29:29" s="2" customFormat="1">
      <c r="AC332" s="1"/>
    </row>
    <row r="333" spans="29:29" s="2" customFormat="1">
      <c r="AC333" s="1"/>
    </row>
    <row r="334" spans="29:29" s="2" customFormat="1">
      <c r="AC334" s="1"/>
    </row>
    <row r="335" spans="29:29" s="2" customFormat="1">
      <c r="AC335" s="1"/>
    </row>
    <row r="336" spans="29:29" s="2" customFormat="1">
      <c r="AC336" s="1"/>
    </row>
    <row r="337" spans="29:29" s="2" customFormat="1">
      <c r="AC337" s="1"/>
    </row>
    <row r="338" spans="29:29" s="2" customFormat="1">
      <c r="AC338" s="1"/>
    </row>
    <row r="339" spans="29:29" s="2" customFormat="1">
      <c r="AC339" s="1"/>
    </row>
    <row r="340" spans="29:29" s="2" customFormat="1">
      <c r="AC340" s="1"/>
    </row>
    <row r="341" spans="29:29" s="2" customFormat="1">
      <c r="AC341" s="1"/>
    </row>
    <row r="342" spans="29:29" s="2" customFormat="1">
      <c r="AC342" s="1"/>
    </row>
    <row r="343" spans="29:29" s="2" customFormat="1">
      <c r="AC343" s="1"/>
    </row>
    <row r="344" spans="29:29" s="2" customFormat="1">
      <c r="AC344" s="1"/>
    </row>
    <row r="345" spans="29:29" s="2" customFormat="1">
      <c r="AC345" s="1"/>
    </row>
    <row r="346" spans="29:29" s="2" customFormat="1">
      <c r="AC346" s="1"/>
    </row>
    <row r="347" spans="29:29" s="2" customFormat="1">
      <c r="AC347" s="1"/>
    </row>
    <row r="348" spans="29:29" s="2" customFormat="1">
      <c r="AC348" s="1"/>
    </row>
    <row r="349" spans="29:29" s="2" customFormat="1">
      <c r="AC349" s="1"/>
    </row>
    <row r="350" spans="29:29" s="2" customFormat="1">
      <c r="AC350" s="1"/>
    </row>
    <row r="351" spans="29:29" s="2" customFormat="1">
      <c r="AC351" s="1"/>
    </row>
    <row r="352" spans="29:29" s="2" customFormat="1">
      <c r="AC352" s="1"/>
    </row>
    <row r="353" spans="29:29" s="2" customFormat="1">
      <c r="AC353" s="1"/>
    </row>
    <row r="354" spans="29:29" s="2" customFormat="1">
      <c r="AC354" s="1"/>
    </row>
    <row r="355" spans="29:29" s="2" customFormat="1">
      <c r="AC355" s="1"/>
    </row>
    <row r="356" spans="29:29" s="2" customFormat="1">
      <c r="AC356" s="1"/>
    </row>
    <row r="357" spans="29:29" s="2" customFormat="1">
      <c r="AC357" s="1"/>
    </row>
  </sheetData>
  <hyperlinks>
    <hyperlink ref="AA150" location="ocf" display="ocf" xr:uid="{00000000-0004-0000-0100-000000000000}"/>
  </hyperlinks>
  <pageMargins left="0.70866141732283472" right="0.70866141732283472" top="0.74803149606299213" bottom="0.74803149606299213" header="0.31496062992125984" footer="0.31496062992125984"/>
  <pageSetup paperSize="9"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690"/>
  <sheetViews>
    <sheetView zoomScaleNormal="100" workbookViewId="0">
      <selection activeCell="B1" sqref="B1"/>
    </sheetView>
  </sheetViews>
  <sheetFormatPr defaultRowHeight="15"/>
  <cols>
    <col min="1" max="1" width="9.140625" style="2"/>
    <col min="2" max="2" width="45.85546875" customWidth="1"/>
    <col min="3" max="22" width="12.7109375" customWidth="1"/>
    <col min="23" max="23" width="9.140625" style="2"/>
    <col min="24" max="24" width="9.140625" style="1"/>
    <col min="25" max="58" width="9.140625" style="2"/>
  </cols>
  <sheetData>
    <row r="1" spans="2:24" s="2" customFormat="1">
      <c r="B1" s="3" t="s">
        <v>82</v>
      </c>
      <c r="C1" s="3"/>
      <c r="D1" s="3"/>
      <c r="E1" s="3"/>
      <c r="F1" s="3"/>
      <c r="G1" s="3"/>
      <c r="H1" s="3"/>
      <c r="I1" s="3"/>
      <c r="J1" s="3"/>
      <c r="K1" s="3"/>
      <c r="L1" s="3"/>
      <c r="M1" s="3"/>
      <c r="N1" s="3"/>
      <c r="X1" s="1"/>
    </row>
    <row r="2" spans="2:24" s="2" customFormat="1">
      <c r="B2" s="3"/>
      <c r="C2" s="3"/>
      <c r="D2" s="3"/>
      <c r="E2" s="3"/>
      <c r="F2" s="3"/>
      <c r="G2" s="3"/>
      <c r="H2" s="3"/>
      <c r="I2" s="3"/>
      <c r="J2" s="3"/>
      <c r="K2" s="3"/>
      <c r="L2" s="3"/>
      <c r="M2" s="3"/>
      <c r="N2" s="3"/>
      <c r="X2" s="1"/>
    </row>
    <row r="3" spans="2:24">
      <c r="B3" s="61" t="s">
        <v>83</v>
      </c>
      <c r="C3" s="62" t="s">
        <v>84</v>
      </c>
      <c r="D3" s="62" t="s">
        <v>85</v>
      </c>
      <c r="E3" s="62" t="s">
        <v>86</v>
      </c>
      <c r="F3" s="62" t="s">
        <v>87</v>
      </c>
      <c r="G3" s="62" t="s">
        <v>84</v>
      </c>
      <c r="H3" s="62" t="s">
        <v>85</v>
      </c>
      <c r="I3" s="62" t="s">
        <v>86</v>
      </c>
      <c r="J3" s="62" t="s">
        <v>87</v>
      </c>
      <c r="K3" s="62" t="s">
        <v>84</v>
      </c>
      <c r="L3" s="62">
        <v>43373</v>
      </c>
      <c r="M3" s="62" t="s">
        <v>86</v>
      </c>
      <c r="N3" s="62" t="s">
        <v>87</v>
      </c>
      <c r="O3" s="62" t="s">
        <v>84</v>
      </c>
      <c r="P3" s="62" t="s">
        <v>85</v>
      </c>
      <c r="Q3" s="62" t="s">
        <v>86</v>
      </c>
      <c r="R3" s="62" t="s">
        <v>87</v>
      </c>
      <c r="S3" s="62" t="s">
        <v>84</v>
      </c>
      <c r="T3" s="62" t="s">
        <v>85</v>
      </c>
      <c r="U3" s="62" t="s">
        <v>86</v>
      </c>
      <c r="V3" s="62" t="s">
        <v>87</v>
      </c>
    </row>
    <row r="4" spans="2:24">
      <c r="B4" s="63"/>
      <c r="C4" s="63">
        <v>2020</v>
      </c>
      <c r="D4" s="63">
        <v>2020</v>
      </c>
      <c r="E4" s="64">
        <v>2020</v>
      </c>
      <c r="F4" s="63">
        <v>2020</v>
      </c>
      <c r="G4" s="64">
        <v>2019</v>
      </c>
      <c r="H4" s="64">
        <v>2019</v>
      </c>
      <c r="I4" s="64">
        <v>2019</v>
      </c>
      <c r="J4" s="64">
        <v>2019</v>
      </c>
      <c r="K4" s="64">
        <v>2018</v>
      </c>
      <c r="L4" s="64">
        <v>2018</v>
      </c>
      <c r="M4" s="64">
        <v>2018</v>
      </c>
      <c r="N4" s="64">
        <v>2018</v>
      </c>
      <c r="O4" s="64">
        <v>2017</v>
      </c>
      <c r="P4" s="64">
        <v>2017</v>
      </c>
      <c r="Q4" s="64">
        <v>2017</v>
      </c>
      <c r="R4" s="64">
        <v>2017</v>
      </c>
      <c r="S4" s="64">
        <v>2016</v>
      </c>
      <c r="T4" s="64">
        <v>2016</v>
      </c>
      <c r="U4" s="65">
        <v>2016</v>
      </c>
      <c r="V4" s="65">
        <v>2016</v>
      </c>
      <c r="X4" s="12"/>
    </row>
    <row r="5" spans="2:24" s="2" customFormat="1">
      <c r="B5" s="16" t="s">
        <v>88</v>
      </c>
      <c r="C5" s="17">
        <v>11928</v>
      </c>
      <c r="D5" s="17">
        <v>12543</v>
      </c>
      <c r="E5" s="17">
        <v>12819</v>
      </c>
      <c r="F5" s="17">
        <v>13794</v>
      </c>
      <c r="G5" s="17">
        <v>13306</v>
      </c>
      <c r="H5" s="17">
        <v>13801</v>
      </c>
      <c r="I5" s="17">
        <v>13340</v>
      </c>
      <c r="J5" s="17">
        <v>13282</v>
      </c>
      <c r="K5" s="17">
        <v>10612</v>
      </c>
      <c r="L5" s="17">
        <v>10039</v>
      </c>
      <c r="M5" s="17">
        <v>10015</v>
      </c>
      <c r="N5" s="17">
        <v>9703</v>
      </c>
      <c r="O5" s="17">
        <v>9444</v>
      </c>
      <c r="P5" s="17">
        <v>8855</v>
      </c>
      <c r="Q5" s="17">
        <v>9045</v>
      </c>
      <c r="R5" s="17">
        <v>9181</v>
      </c>
      <c r="S5" s="67">
        <v>9435</v>
      </c>
      <c r="T5" s="18">
        <v>9111</v>
      </c>
      <c r="U5" s="18">
        <v>9069</v>
      </c>
      <c r="V5" s="18">
        <v>6335</v>
      </c>
      <c r="X5" s="1"/>
    </row>
    <row r="6" spans="2:24" s="2" customFormat="1">
      <c r="B6" s="16" t="s">
        <v>89</v>
      </c>
      <c r="C6" s="17">
        <v>17867</v>
      </c>
      <c r="D6" s="17">
        <v>18937</v>
      </c>
      <c r="E6" s="17">
        <v>19103</v>
      </c>
      <c r="F6" s="17">
        <v>20325</v>
      </c>
      <c r="G6" s="17">
        <v>19198</v>
      </c>
      <c r="H6" s="17">
        <v>21448</v>
      </c>
      <c r="I6" s="17">
        <v>20370</v>
      </c>
      <c r="J6" s="17">
        <v>20203</v>
      </c>
      <c r="K6" s="17">
        <v>19100</v>
      </c>
      <c r="L6" s="17">
        <v>19068</v>
      </c>
      <c r="M6" s="17">
        <v>19208</v>
      </c>
      <c r="N6" s="17">
        <v>18862</v>
      </c>
      <c r="O6" s="17">
        <v>18127</v>
      </c>
      <c r="P6" s="17">
        <v>17925</v>
      </c>
      <c r="Q6" s="17">
        <v>18245</v>
      </c>
      <c r="R6" s="17">
        <v>18197</v>
      </c>
      <c r="S6" s="67">
        <v>18185</v>
      </c>
      <c r="T6" s="18">
        <v>17392</v>
      </c>
      <c r="U6" s="18">
        <v>17076</v>
      </c>
      <c r="V6" s="18">
        <v>10975</v>
      </c>
      <c r="X6" s="1"/>
    </row>
    <row r="7" spans="2:24" s="2" customFormat="1">
      <c r="B7" s="16" t="s">
        <v>90</v>
      </c>
      <c r="C7" s="17">
        <v>4675</v>
      </c>
      <c r="D7" s="17">
        <v>5018</v>
      </c>
      <c r="E7" s="17">
        <v>5129</v>
      </c>
      <c r="F7" s="17">
        <v>5530</v>
      </c>
      <c r="G7" s="17">
        <v>5289</v>
      </c>
      <c r="H7" s="17">
        <v>5782</v>
      </c>
      <c r="I7" s="17">
        <v>5309</v>
      </c>
      <c r="J7" s="17">
        <v>5268</v>
      </c>
      <c r="K7" s="17">
        <v>5013</v>
      </c>
      <c r="L7" s="17">
        <v>5041</v>
      </c>
      <c r="M7" s="17">
        <v>5079</v>
      </c>
      <c r="N7" s="17">
        <v>5063</v>
      </c>
      <c r="O7" s="17">
        <v>4843</v>
      </c>
      <c r="P7" s="17">
        <v>4694</v>
      </c>
      <c r="Q7" s="17">
        <v>4817</v>
      </c>
      <c r="R7" s="17">
        <v>4852</v>
      </c>
      <c r="S7" s="67">
        <v>5018</v>
      </c>
      <c r="T7" s="18">
        <v>4512</v>
      </c>
      <c r="U7" s="18">
        <v>4113</v>
      </c>
      <c r="V7" s="18">
        <v>1353</v>
      </c>
      <c r="X7" s="1"/>
    </row>
    <row r="8" spans="2:24" s="2" customFormat="1">
      <c r="B8" s="16" t="s">
        <v>91</v>
      </c>
      <c r="C8" s="17">
        <v>104</v>
      </c>
      <c r="D8" s="17">
        <v>105</v>
      </c>
      <c r="E8" s="17">
        <v>106</v>
      </c>
      <c r="F8" s="17">
        <v>110</v>
      </c>
      <c r="G8" s="17">
        <v>108</v>
      </c>
      <c r="H8" s="17">
        <v>98</v>
      </c>
      <c r="I8" s="17">
        <v>96</v>
      </c>
      <c r="J8" s="17">
        <v>93</v>
      </c>
      <c r="K8" s="17">
        <v>81</v>
      </c>
      <c r="L8" s="17">
        <v>84</v>
      </c>
      <c r="M8" s="17">
        <v>84</v>
      </c>
      <c r="N8" s="17">
        <v>82</v>
      </c>
      <c r="O8" s="17">
        <v>76</v>
      </c>
      <c r="P8" s="17">
        <v>71</v>
      </c>
      <c r="Q8" s="17">
        <v>70</v>
      </c>
      <c r="R8" s="17">
        <v>68</v>
      </c>
      <c r="S8" s="67">
        <v>87</v>
      </c>
      <c r="T8" s="18">
        <v>87</v>
      </c>
      <c r="U8" s="18">
        <v>82</v>
      </c>
      <c r="V8" s="18">
        <v>13</v>
      </c>
      <c r="X8" s="1"/>
    </row>
    <row r="9" spans="2:24" s="2" customFormat="1">
      <c r="B9" s="16" t="s">
        <v>92</v>
      </c>
      <c r="C9" s="17">
        <v>62</v>
      </c>
      <c r="D9" s="17">
        <v>87</v>
      </c>
      <c r="E9" s="17">
        <v>44</v>
      </c>
      <c r="F9" s="17">
        <v>46</v>
      </c>
      <c r="G9" s="17">
        <v>46</v>
      </c>
      <c r="H9" s="17">
        <v>60</v>
      </c>
      <c r="I9" s="17">
        <v>52</v>
      </c>
      <c r="J9" s="17">
        <v>52</v>
      </c>
      <c r="K9" s="17">
        <v>67</v>
      </c>
      <c r="L9" s="17">
        <v>104</v>
      </c>
      <c r="M9" s="17">
        <v>92</v>
      </c>
      <c r="N9" s="17">
        <v>51</v>
      </c>
      <c r="O9" s="17">
        <v>57</v>
      </c>
      <c r="P9" s="17">
        <v>72</v>
      </c>
      <c r="Q9" s="17">
        <v>65</v>
      </c>
      <c r="R9" s="17">
        <v>64</v>
      </c>
      <c r="S9" s="67">
        <v>408</v>
      </c>
      <c r="T9" s="18">
        <v>413</v>
      </c>
      <c r="U9" s="18">
        <v>411</v>
      </c>
      <c r="V9" s="18">
        <v>219</v>
      </c>
      <c r="X9" s="1"/>
    </row>
    <row r="10" spans="2:24" s="2" customFormat="1">
      <c r="B10" s="16" t="s">
        <v>93</v>
      </c>
      <c r="C10" s="17">
        <v>742</v>
      </c>
      <c r="D10" s="17">
        <v>954</v>
      </c>
      <c r="E10" s="17">
        <v>993</v>
      </c>
      <c r="F10" s="17">
        <v>964</v>
      </c>
      <c r="G10" s="17">
        <v>941</v>
      </c>
      <c r="H10" s="17">
        <v>819</v>
      </c>
      <c r="I10" s="17">
        <v>854</v>
      </c>
      <c r="J10" s="17">
        <v>792</v>
      </c>
      <c r="K10" s="17">
        <v>692</v>
      </c>
      <c r="L10" s="17">
        <v>698</v>
      </c>
      <c r="M10" s="17">
        <v>786</v>
      </c>
      <c r="N10" s="17">
        <v>780</v>
      </c>
      <c r="O10" s="17">
        <v>718</v>
      </c>
      <c r="P10" s="17">
        <v>652</v>
      </c>
      <c r="Q10" s="17">
        <v>726</v>
      </c>
      <c r="R10" s="17">
        <v>773</v>
      </c>
      <c r="S10" s="67">
        <v>794</v>
      </c>
      <c r="T10" s="18">
        <v>836</v>
      </c>
      <c r="U10" s="18">
        <v>818</v>
      </c>
      <c r="V10" s="18">
        <v>665</v>
      </c>
      <c r="X10" s="1"/>
    </row>
    <row r="11" spans="2:24" s="2" customFormat="1">
      <c r="B11" s="21" t="s">
        <v>145</v>
      </c>
      <c r="C11" s="42">
        <f t="shared" ref="C11:O11" si="0">SUM(C5:C10)</f>
        <v>35378</v>
      </c>
      <c r="D11" s="42">
        <f t="shared" si="0"/>
        <v>37644</v>
      </c>
      <c r="E11" s="42">
        <f t="shared" si="0"/>
        <v>38194</v>
      </c>
      <c r="F11" s="42">
        <f t="shared" si="0"/>
        <v>40769</v>
      </c>
      <c r="G11" s="42">
        <f t="shared" si="0"/>
        <v>38888</v>
      </c>
      <c r="H11" s="42">
        <f t="shared" si="0"/>
        <v>42008</v>
      </c>
      <c r="I11" s="42">
        <f t="shared" si="0"/>
        <v>40021</v>
      </c>
      <c r="J11" s="42">
        <f t="shared" si="0"/>
        <v>39690</v>
      </c>
      <c r="K11" s="42">
        <f t="shared" si="0"/>
        <v>35565</v>
      </c>
      <c r="L11" s="42">
        <f t="shared" si="0"/>
        <v>35034</v>
      </c>
      <c r="M11" s="42">
        <f t="shared" si="0"/>
        <v>35264</v>
      </c>
      <c r="N11" s="42">
        <f t="shared" si="0"/>
        <v>34541</v>
      </c>
      <c r="O11" s="42">
        <f t="shared" si="0"/>
        <v>33265</v>
      </c>
      <c r="P11" s="42">
        <f t="shared" ref="P11:V11" si="1">SUM(P5:P10)</f>
        <v>32269</v>
      </c>
      <c r="Q11" s="42">
        <f t="shared" si="1"/>
        <v>32968</v>
      </c>
      <c r="R11" s="42">
        <f t="shared" si="1"/>
        <v>33135</v>
      </c>
      <c r="S11" s="68">
        <f t="shared" si="1"/>
        <v>33927</v>
      </c>
      <c r="T11" s="68">
        <f t="shared" si="1"/>
        <v>32351</v>
      </c>
      <c r="U11" s="68">
        <f t="shared" si="1"/>
        <v>31569</v>
      </c>
      <c r="V11" s="68">
        <f t="shared" si="1"/>
        <v>19560</v>
      </c>
      <c r="W11" s="1"/>
      <c r="X11" s="1"/>
    </row>
    <row r="12" spans="2:24" s="2" customFormat="1">
      <c r="B12" s="16" t="s">
        <v>94</v>
      </c>
      <c r="C12" s="17">
        <v>5263</v>
      </c>
      <c r="D12" s="17">
        <v>5674</v>
      </c>
      <c r="E12" s="17">
        <v>6190</v>
      </c>
      <c r="F12" s="17">
        <v>6675</v>
      </c>
      <c r="G12" s="17">
        <v>6361</v>
      </c>
      <c r="H12" s="17">
        <v>6863</v>
      </c>
      <c r="I12" s="17">
        <v>6697</v>
      </c>
      <c r="J12" s="17">
        <v>6510</v>
      </c>
      <c r="K12" s="17">
        <v>6142</v>
      </c>
      <c r="L12" s="17">
        <v>6110</v>
      </c>
      <c r="M12" s="17">
        <v>5969</v>
      </c>
      <c r="N12" s="17">
        <v>5649</v>
      </c>
      <c r="O12" s="17">
        <v>5383</v>
      </c>
      <c r="P12" s="17">
        <v>5184</v>
      </c>
      <c r="Q12" s="17">
        <v>5191</v>
      </c>
      <c r="R12" s="17">
        <v>5114</v>
      </c>
      <c r="S12" s="67">
        <v>5060</v>
      </c>
      <c r="T12" s="67">
        <v>4982</v>
      </c>
      <c r="U12" s="67">
        <v>4869</v>
      </c>
      <c r="V12" s="67">
        <v>3788</v>
      </c>
      <c r="X12" s="1"/>
    </row>
    <row r="13" spans="2:24" s="2" customFormat="1">
      <c r="B13" s="16" t="s">
        <v>95</v>
      </c>
      <c r="C13" s="17">
        <v>6250</v>
      </c>
      <c r="D13" s="17">
        <v>6793</v>
      </c>
      <c r="E13" s="17">
        <v>6671</v>
      </c>
      <c r="F13" s="17">
        <v>7821</v>
      </c>
      <c r="G13" s="17">
        <v>6833</v>
      </c>
      <c r="H13" s="17">
        <v>7759</v>
      </c>
      <c r="I13" s="17">
        <v>7874</v>
      </c>
      <c r="J13" s="17">
        <v>7928</v>
      </c>
      <c r="K13" s="17">
        <v>6422</v>
      </c>
      <c r="L13" s="17">
        <v>7366</v>
      </c>
      <c r="M13" s="17">
        <v>7653</v>
      </c>
      <c r="N13" s="17">
        <v>7429</v>
      </c>
      <c r="O13" s="17">
        <v>6235</v>
      </c>
      <c r="P13" s="17">
        <v>6440</v>
      </c>
      <c r="Q13" s="17">
        <v>7000</v>
      </c>
      <c r="R13" s="17">
        <v>7025</v>
      </c>
      <c r="S13" s="67">
        <v>5934</v>
      </c>
      <c r="T13" s="67">
        <v>6494</v>
      </c>
      <c r="U13" s="67">
        <v>6725</v>
      </c>
      <c r="V13" s="67">
        <v>5394</v>
      </c>
      <c r="X13" s="1"/>
    </row>
    <row r="14" spans="2:24" s="2" customFormat="1">
      <c r="B14" s="16" t="s">
        <v>96</v>
      </c>
      <c r="C14" s="17">
        <v>884</v>
      </c>
      <c r="D14" s="17">
        <v>1075</v>
      </c>
      <c r="E14" s="17">
        <v>1061</v>
      </c>
      <c r="F14" s="17">
        <v>1144</v>
      </c>
      <c r="G14" s="17">
        <v>1109</v>
      </c>
      <c r="H14" s="17">
        <v>1188</v>
      </c>
      <c r="I14" s="17">
        <v>1198</v>
      </c>
      <c r="J14" s="17">
        <v>1127</v>
      </c>
      <c r="K14" s="17">
        <v>1038</v>
      </c>
      <c r="L14" s="17">
        <v>1078</v>
      </c>
      <c r="M14" s="17">
        <v>1036</v>
      </c>
      <c r="N14" s="17">
        <v>1077</v>
      </c>
      <c r="O14" s="17">
        <v>891</v>
      </c>
      <c r="P14" s="17">
        <v>910</v>
      </c>
      <c r="Q14" s="17">
        <v>820</v>
      </c>
      <c r="R14" s="17">
        <v>876</v>
      </c>
      <c r="S14" s="67">
        <v>776</v>
      </c>
      <c r="T14" s="67">
        <v>710</v>
      </c>
      <c r="U14" s="67">
        <v>685</v>
      </c>
      <c r="V14" s="67">
        <v>675</v>
      </c>
      <c r="X14" s="1"/>
    </row>
    <row r="15" spans="2:24" s="2" customFormat="1">
      <c r="B15" s="16" t="s">
        <v>97</v>
      </c>
      <c r="C15" s="17">
        <v>233</v>
      </c>
      <c r="D15" s="17">
        <v>129</v>
      </c>
      <c r="E15" s="17">
        <v>305</v>
      </c>
      <c r="F15" s="17">
        <v>211</v>
      </c>
      <c r="G15" s="17">
        <v>286</v>
      </c>
      <c r="H15" s="17">
        <v>81</v>
      </c>
      <c r="I15" s="17">
        <v>258</v>
      </c>
      <c r="J15" s="17">
        <v>164</v>
      </c>
      <c r="K15" s="17">
        <v>74</v>
      </c>
      <c r="L15" s="17">
        <v>285</v>
      </c>
      <c r="M15" s="17">
        <v>108</v>
      </c>
      <c r="N15" s="17">
        <v>297</v>
      </c>
      <c r="O15" s="17">
        <v>844</v>
      </c>
      <c r="P15" s="17">
        <v>305</v>
      </c>
      <c r="Q15" s="17">
        <v>459</v>
      </c>
      <c r="R15" s="17">
        <v>520</v>
      </c>
      <c r="S15" s="67">
        <v>778</v>
      </c>
      <c r="T15" s="67">
        <v>709</v>
      </c>
      <c r="U15" s="67">
        <v>7109</v>
      </c>
      <c r="V15" s="67">
        <v>389</v>
      </c>
      <c r="X15" s="1"/>
    </row>
    <row r="16" spans="2:24" s="2" customFormat="1">
      <c r="B16" s="16" t="s">
        <v>98</v>
      </c>
      <c r="C16" s="17">
        <v>5756</v>
      </c>
      <c r="D16" s="17">
        <v>7782</v>
      </c>
      <c r="E16" s="17">
        <v>6413</v>
      </c>
      <c r="F16" s="17">
        <v>4102</v>
      </c>
      <c r="G16" s="17">
        <v>2694</v>
      </c>
      <c r="H16" s="17">
        <v>2587</v>
      </c>
      <c r="I16" s="17">
        <v>2299</v>
      </c>
      <c r="J16" s="17">
        <v>2384</v>
      </c>
      <c r="K16" s="17">
        <v>2341</v>
      </c>
      <c r="L16" s="17">
        <v>2368</v>
      </c>
      <c r="M16" s="17">
        <v>2177</v>
      </c>
      <c r="N16" s="17">
        <v>2446</v>
      </c>
      <c r="O16" s="17">
        <v>1994</v>
      </c>
      <c r="P16" s="17">
        <v>2045</v>
      </c>
      <c r="Q16" s="17">
        <v>2096</v>
      </c>
      <c r="R16" s="17">
        <v>2230</v>
      </c>
      <c r="S16" s="67">
        <v>1879</v>
      </c>
      <c r="T16" s="67">
        <v>2814</v>
      </c>
      <c r="U16" s="67">
        <v>1675</v>
      </c>
      <c r="V16" s="67">
        <v>1547</v>
      </c>
      <c r="X16" s="1"/>
    </row>
    <row r="17" spans="2:24" s="2" customFormat="1">
      <c r="B17" s="21" t="s">
        <v>99</v>
      </c>
      <c r="C17" s="68">
        <f t="shared" ref="C17" si="2">SUM(C12:C16)</f>
        <v>18386</v>
      </c>
      <c r="D17" s="68">
        <f t="shared" ref="D17:J17" si="3">SUM(D12:D16)</f>
        <v>21453</v>
      </c>
      <c r="E17" s="68">
        <f t="shared" si="3"/>
        <v>20640</v>
      </c>
      <c r="F17" s="68">
        <f t="shared" si="3"/>
        <v>19953</v>
      </c>
      <c r="G17" s="68">
        <f t="shared" si="3"/>
        <v>17283</v>
      </c>
      <c r="H17" s="68">
        <f t="shared" si="3"/>
        <v>18478</v>
      </c>
      <c r="I17" s="68">
        <f t="shared" si="3"/>
        <v>18326</v>
      </c>
      <c r="J17" s="68">
        <f t="shared" si="3"/>
        <v>18113</v>
      </c>
      <c r="K17" s="68">
        <f t="shared" ref="K17:P17" si="4">SUM(K12:K16)</f>
        <v>16017</v>
      </c>
      <c r="L17" s="68">
        <f t="shared" si="4"/>
        <v>17207</v>
      </c>
      <c r="M17" s="68">
        <f t="shared" si="4"/>
        <v>16943</v>
      </c>
      <c r="N17" s="68">
        <f t="shared" si="4"/>
        <v>16898</v>
      </c>
      <c r="O17" s="68">
        <f t="shared" si="4"/>
        <v>15347</v>
      </c>
      <c r="P17" s="68">
        <f t="shared" si="4"/>
        <v>14884</v>
      </c>
      <c r="Q17" s="68">
        <f t="shared" ref="Q17:R17" si="5">SUM(Q12:Q16)</f>
        <v>15566</v>
      </c>
      <c r="R17" s="68">
        <f t="shared" si="5"/>
        <v>15765</v>
      </c>
      <c r="S17" s="68">
        <f>SUM(S12:S16)</f>
        <v>14427</v>
      </c>
      <c r="T17" s="68">
        <f t="shared" ref="T17:V17" si="6">SUM(T12:T16)</f>
        <v>15709</v>
      </c>
      <c r="U17" s="68">
        <f t="shared" si="6"/>
        <v>21063</v>
      </c>
      <c r="V17" s="68">
        <f t="shared" si="6"/>
        <v>11793</v>
      </c>
      <c r="X17" s="1"/>
    </row>
    <row r="18" spans="2:24" s="2" customFormat="1">
      <c r="B18" s="16" t="s">
        <v>148</v>
      </c>
      <c r="C18" s="72">
        <v>0</v>
      </c>
      <c r="D18" s="72">
        <v>0</v>
      </c>
      <c r="E18" s="72">
        <v>0</v>
      </c>
      <c r="F18" s="72">
        <v>0</v>
      </c>
      <c r="G18" s="72">
        <v>0</v>
      </c>
      <c r="H18" s="72">
        <v>0</v>
      </c>
      <c r="I18" s="72">
        <v>0</v>
      </c>
      <c r="J18" s="72">
        <v>0</v>
      </c>
      <c r="K18" s="72">
        <v>0</v>
      </c>
      <c r="L18" s="72">
        <v>0</v>
      </c>
      <c r="M18" s="72">
        <v>0</v>
      </c>
      <c r="N18" s="72">
        <v>0</v>
      </c>
      <c r="O18" s="72">
        <v>0</v>
      </c>
      <c r="P18" s="72">
        <v>0</v>
      </c>
      <c r="Q18" s="72">
        <v>0</v>
      </c>
      <c r="R18" s="72">
        <v>0</v>
      </c>
      <c r="S18" s="73">
        <v>0</v>
      </c>
      <c r="T18" s="74">
        <v>0</v>
      </c>
      <c r="U18" s="75">
        <v>0</v>
      </c>
      <c r="V18" s="67">
        <v>2712</v>
      </c>
      <c r="W18" s="1"/>
      <c r="X18" s="1"/>
    </row>
    <row r="19" spans="2:24" s="2" customFormat="1">
      <c r="B19" s="21" t="s">
        <v>100</v>
      </c>
      <c r="C19" s="68">
        <f>C11+C17+C18</f>
        <v>53764</v>
      </c>
      <c r="D19" s="68">
        <f>D11+D17+D18</f>
        <v>59097</v>
      </c>
      <c r="E19" s="68">
        <f t="shared" ref="E19:V19" si="7">E11+E17+E18</f>
        <v>58834</v>
      </c>
      <c r="F19" s="68">
        <f t="shared" si="7"/>
        <v>60722</v>
      </c>
      <c r="G19" s="68">
        <f t="shared" si="7"/>
        <v>56171</v>
      </c>
      <c r="H19" s="68">
        <f t="shared" si="7"/>
        <v>60486</v>
      </c>
      <c r="I19" s="68">
        <f t="shared" si="7"/>
        <v>58347</v>
      </c>
      <c r="J19" s="68">
        <f t="shared" si="7"/>
        <v>57803</v>
      </c>
      <c r="K19" s="68">
        <f t="shared" si="7"/>
        <v>51582</v>
      </c>
      <c r="L19" s="68">
        <f t="shared" si="7"/>
        <v>52241</v>
      </c>
      <c r="M19" s="68">
        <f t="shared" si="7"/>
        <v>52207</v>
      </c>
      <c r="N19" s="68">
        <f t="shared" si="7"/>
        <v>51439</v>
      </c>
      <c r="O19" s="68">
        <f t="shared" si="7"/>
        <v>48612</v>
      </c>
      <c r="P19" s="68">
        <f t="shared" si="7"/>
        <v>47153</v>
      </c>
      <c r="Q19" s="68">
        <f t="shared" si="7"/>
        <v>48534</v>
      </c>
      <c r="R19" s="68">
        <f t="shared" si="7"/>
        <v>48900</v>
      </c>
      <c r="S19" s="68">
        <f t="shared" si="7"/>
        <v>48354</v>
      </c>
      <c r="T19" s="68">
        <f t="shared" si="7"/>
        <v>48060</v>
      </c>
      <c r="U19" s="68">
        <f t="shared" si="7"/>
        <v>52632</v>
      </c>
      <c r="V19" s="68">
        <f t="shared" si="7"/>
        <v>34065</v>
      </c>
      <c r="X19" s="1"/>
    </row>
    <row r="20" spans="2:24" s="2" customFormat="1">
      <c r="B20" s="76" t="s">
        <v>149</v>
      </c>
      <c r="C20" s="71"/>
      <c r="D20" s="71"/>
      <c r="E20" s="71"/>
      <c r="F20" s="71"/>
      <c r="G20" s="71"/>
      <c r="H20" s="71"/>
      <c r="I20" s="71"/>
      <c r="J20" s="71"/>
      <c r="K20" s="71"/>
      <c r="L20" s="71"/>
      <c r="M20" s="71"/>
      <c r="N20" s="71"/>
      <c r="O20" s="71"/>
      <c r="P20" s="71"/>
      <c r="Q20" s="71"/>
      <c r="R20" s="71"/>
      <c r="S20" s="71"/>
      <c r="T20" s="71"/>
      <c r="U20" s="71"/>
      <c r="V20" s="71"/>
      <c r="W20" s="1"/>
      <c r="X20" s="1"/>
    </row>
    <row r="21" spans="2:24" s="2" customFormat="1">
      <c r="B21" s="77"/>
      <c r="C21" s="20"/>
      <c r="D21" s="20"/>
      <c r="E21" s="20"/>
      <c r="F21" s="20"/>
      <c r="G21" s="20"/>
      <c r="H21" s="20"/>
      <c r="I21" s="20"/>
      <c r="J21" s="20"/>
      <c r="K21" s="20"/>
      <c r="L21" s="20"/>
      <c r="M21" s="20"/>
      <c r="N21" s="20"/>
      <c r="O21" s="20"/>
      <c r="P21" s="17"/>
      <c r="Q21" s="17"/>
      <c r="R21" s="17"/>
      <c r="S21" s="67"/>
      <c r="T21" s="18"/>
      <c r="U21" s="78"/>
      <c r="V21" s="78"/>
      <c r="X21" s="1"/>
    </row>
    <row r="22" spans="2:24" s="2" customFormat="1">
      <c r="B22" s="21" t="s">
        <v>237</v>
      </c>
      <c r="C22" s="68">
        <v>28953</v>
      </c>
      <c r="D22" s="68">
        <v>29887</v>
      </c>
      <c r="E22" s="68">
        <v>29622</v>
      </c>
      <c r="F22" s="68">
        <v>30764</v>
      </c>
      <c r="G22" s="68">
        <v>28861</v>
      </c>
      <c r="H22" s="68">
        <v>32116</v>
      </c>
      <c r="I22" s="68">
        <v>30946</v>
      </c>
      <c r="J22" s="68">
        <v>29988</v>
      </c>
      <c r="K22" s="68">
        <v>29767</v>
      </c>
      <c r="L22" s="68">
        <v>29535</v>
      </c>
      <c r="M22" s="68">
        <v>29312</v>
      </c>
      <c r="N22" s="68">
        <v>29302</v>
      </c>
      <c r="O22" s="68">
        <v>27216</v>
      </c>
      <c r="P22" s="68">
        <v>26103</v>
      </c>
      <c r="Q22" s="68">
        <v>25939</v>
      </c>
      <c r="R22" s="68">
        <v>26309</v>
      </c>
      <c r="S22" s="68">
        <v>25137</v>
      </c>
      <c r="T22" s="68">
        <v>24443</v>
      </c>
      <c r="U22" s="68">
        <v>23268</v>
      </c>
      <c r="V22" s="68">
        <v>19129</v>
      </c>
      <c r="X22" s="1"/>
    </row>
    <row r="23" spans="2:24" s="2" customFormat="1">
      <c r="B23" s="16" t="s">
        <v>102</v>
      </c>
      <c r="C23" s="17">
        <v>10718</v>
      </c>
      <c r="D23" s="17">
        <v>13798</v>
      </c>
      <c r="E23" s="17">
        <v>14724</v>
      </c>
      <c r="F23" s="17">
        <v>13603</v>
      </c>
      <c r="G23" s="17">
        <v>13063</v>
      </c>
      <c r="H23" s="17">
        <v>13217</v>
      </c>
      <c r="I23" s="17">
        <v>12391</v>
      </c>
      <c r="J23" s="17">
        <v>12369</v>
      </c>
      <c r="K23" s="17">
        <v>9367</v>
      </c>
      <c r="L23" s="17">
        <v>9181</v>
      </c>
      <c r="M23" s="17">
        <v>9791</v>
      </c>
      <c r="N23" s="17">
        <v>9715</v>
      </c>
      <c r="O23" s="17">
        <v>8097</v>
      </c>
      <c r="P23" s="17">
        <v>8758</v>
      </c>
      <c r="Q23" s="17">
        <v>8745</v>
      </c>
      <c r="R23" s="17">
        <v>9480</v>
      </c>
      <c r="S23" s="67">
        <v>9852</v>
      </c>
      <c r="T23" s="67">
        <v>6984</v>
      </c>
      <c r="U23" s="67">
        <v>7779</v>
      </c>
      <c r="V23" s="67">
        <v>5201</v>
      </c>
      <c r="X23" s="1"/>
    </row>
    <row r="24" spans="2:24" s="2" customFormat="1">
      <c r="B24" s="16" t="s">
        <v>103</v>
      </c>
      <c r="C24" s="17">
        <v>272</v>
      </c>
      <c r="D24" s="17">
        <v>324</v>
      </c>
      <c r="E24" s="17">
        <v>332</v>
      </c>
      <c r="F24" s="17">
        <v>301</v>
      </c>
      <c r="G24" s="17">
        <v>188</v>
      </c>
      <c r="H24" s="17">
        <v>242</v>
      </c>
      <c r="I24" s="17">
        <v>199</v>
      </c>
      <c r="J24" s="17">
        <v>136</v>
      </c>
      <c r="K24" s="17">
        <v>99</v>
      </c>
      <c r="L24" s="17">
        <v>78</v>
      </c>
      <c r="M24" s="17">
        <v>87</v>
      </c>
      <c r="N24" s="17">
        <v>53</v>
      </c>
      <c r="O24" s="17">
        <v>111</v>
      </c>
      <c r="P24" s="17">
        <v>139</v>
      </c>
      <c r="Q24" s="17">
        <v>143</v>
      </c>
      <c r="R24" s="17">
        <v>129</v>
      </c>
      <c r="S24" s="67">
        <v>141</v>
      </c>
      <c r="T24" s="67">
        <v>235</v>
      </c>
      <c r="U24" s="67">
        <v>240</v>
      </c>
      <c r="V24" s="67">
        <v>200</v>
      </c>
      <c r="X24" s="1"/>
    </row>
    <row r="25" spans="2:24" s="2" customFormat="1">
      <c r="B25" s="16" t="s">
        <v>104</v>
      </c>
      <c r="C25" s="17">
        <v>619</v>
      </c>
      <c r="D25" s="17">
        <v>661</v>
      </c>
      <c r="E25" s="17">
        <v>614</v>
      </c>
      <c r="F25" s="17">
        <v>640</v>
      </c>
      <c r="G25" s="17">
        <v>604</v>
      </c>
      <c r="H25" s="17">
        <v>731</v>
      </c>
      <c r="I25" s="17">
        <v>620</v>
      </c>
      <c r="J25" s="17">
        <v>538</v>
      </c>
      <c r="K25" s="17">
        <v>530</v>
      </c>
      <c r="L25" s="17">
        <v>542</v>
      </c>
      <c r="M25" s="17">
        <v>565</v>
      </c>
      <c r="N25" s="17">
        <v>588</v>
      </c>
      <c r="O25" s="17">
        <v>570</v>
      </c>
      <c r="P25" s="17">
        <v>602</v>
      </c>
      <c r="Q25" s="17">
        <v>628</v>
      </c>
      <c r="R25" s="17">
        <v>652</v>
      </c>
      <c r="S25" s="67">
        <v>681</v>
      </c>
      <c r="T25" s="67">
        <v>745</v>
      </c>
      <c r="U25" s="67">
        <v>736</v>
      </c>
      <c r="V25" s="67">
        <v>599</v>
      </c>
      <c r="X25" s="1"/>
    </row>
    <row r="26" spans="2:24" s="2" customFormat="1">
      <c r="B26" s="16" t="s">
        <v>105</v>
      </c>
      <c r="C26" s="17">
        <v>149</v>
      </c>
      <c r="D26" s="17">
        <v>153</v>
      </c>
      <c r="E26" s="17">
        <v>168</v>
      </c>
      <c r="F26" s="17">
        <v>199</v>
      </c>
      <c r="G26" s="17">
        <v>202</v>
      </c>
      <c r="H26" s="17">
        <v>222</v>
      </c>
      <c r="I26" s="17">
        <v>220</v>
      </c>
      <c r="J26" s="17">
        <v>219</v>
      </c>
      <c r="K26" s="17">
        <v>227</v>
      </c>
      <c r="L26" s="17">
        <v>222</v>
      </c>
      <c r="M26" s="17">
        <v>214</v>
      </c>
      <c r="N26" s="17">
        <v>229</v>
      </c>
      <c r="O26" s="17">
        <v>228</v>
      </c>
      <c r="P26" s="17">
        <v>212</v>
      </c>
      <c r="Q26" s="17">
        <v>219</v>
      </c>
      <c r="R26" s="17">
        <v>225</v>
      </c>
      <c r="S26" s="67">
        <v>221</v>
      </c>
      <c r="T26" s="67">
        <v>250</v>
      </c>
      <c r="U26" s="67">
        <v>248</v>
      </c>
      <c r="V26" s="67">
        <v>100</v>
      </c>
      <c r="X26" s="1"/>
    </row>
    <row r="27" spans="2:24" s="2" customFormat="1">
      <c r="B27" s="16" t="s">
        <v>106</v>
      </c>
      <c r="C27" s="17">
        <v>899</v>
      </c>
      <c r="D27" s="17">
        <v>978</v>
      </c>
      <c r="E27" s="17">
        <v>1088</v>
      </c>
      <c r="F27" s="17">
        <v>1150</v>
      </c>
      <c r="G27" s="17">
        <v>1075</v>
      </c>
      <c r="H27" s="17">
        <v>1093</v>
      </c>
      <c r="I27" s="17">
        <v>1107</v>
      </c>
      <c r="J27" s="17">
        <v>1103</v>
      </c>
      <c r="K27" s="17">
        <v>944</v>
      </c>
      <c r="L27" s="17">
        <v>907</v>
      </c>
      <c r="M27" s="17">
        <v>881</v>
      </c>
      <c r="N27" s="17">
        <v>849</v>
      </c>
      <c r="O27" s="17">
        <v>791</v>
      </c>
      <c r="P27" s="17">
        <v>828</v>
      </c>
      <c r="Q27" s="17">
        <v>800</v>
      </c>
      <c r="R27" s="17">
        <v>794</v>
      </c>
      <c r="S27" s="67">
        <v>789</v>
      </c>
      <c r="T27" s="67">
        <v>742</v>
      </c>
      <c r="U27" s="67">
        <v>593</v>
      </c>
      <c r="V27" s="67">
        <v>377</v>
      </c>
      <c r="X27" s="1"/>
    </row>
    <row r="28" spans="2:24" s="2" customFormat="1">
      <c r="B28" s="21" t="s">
        <v>107</v>
      </c>
      <c r="C28" s="68">
        <f>SUM(C23:C27)</f>
        <v>12657</v>
      </c>
      <c r="D28" s="68">
        <f>SUM(D23:D27)</f>
        <v>15914</v>
      </c>
      <c r="E28" s="68">
        <f>SUM(E23:E27)</f>
        <v>16926</v>
      </c>
      <c r="F28" s="68">
        <f>SUM(F23:F27)</f>
        <v>15893</v>
      </c>
      <c r="G28" s="68">
        <f>SUM(G23:G27)</f>
        <v>15132</v>
      </c>
      <c r="H28" s="68">
        <f t="shared" ref="H28:P28" si="8">SUM(H23:H27)</f>
        <v>15505</v>
      </c>
      <c r="I28" s="68">
        <f t="shared" si="8"/>
        <v>14537</v>
      </c>
      <c r="J28" s="68">
        <f t="shared" si="8"/>
        <v>14365</v>
      </c>
      <c r="K28" s="68">
        <f t="shared" si="8"/>
        <v>11167</v>
      </c>
      <c r="L28" s="68">
        <f t="shared" si="8"/>
        <v>10930</v>
      </c>
      <c r="M28" s="68">
        <f t="shared" si="8"/>
        <v>11538</v>
      </c>
      <c r="N28" s="68">
        <f t="shared" si="8"/>
        <v>11434</v>
      </c>
      <c r="O28" s="68">
        <f t="shared" si="8"/>
        <v>9797</v>
      </c>
      <c r="P28" s="68">
        <f t="shared" si="8"/>
        <v>10539</v>
      </c>
      <c r="Q28" s="68">
        <f t="shared" ref="Q28:R28" si="9">SUM(Q23:Q27)</f>
        <v>10535</v>
      </c>
      <c r="R28" s="68">
        <f t="shared" si="9"/>
        <v>11280</v>
      </c>
      <c r="S28" s="68">
        <f>SUM(S23:S27)</f>
        <v>11684</v>
      </c>
      <c r="T28" s="68">
        <f>SUM(T23:T27)</f>
        <v>8956</v>
      </c>
      <c r="U28" s="68">
        <f>SUM(U23:U27)</f>
        <v>9596</v>
      </c>
      <c r="V28" s="68">
        <f>SUM(V23:V27)</f>
        <v>6477</v>
      </c>
      <c r="X28" s="1"/>
    </row>
    <row r="29" spans="2:24" s="2" customFormat="1">
      <c r="B29" s="16" t="s">
        <v>108</v>
      </c>
      <c r="C29" s="17">
        <v>4706</v>
      </c>
      <c r="D29" s="17">
        <v>5630</v>
      </c>
      <c r="E29" s="17">
        <v>4785</v>
      </c>
      <c r="F29" s="17">
        <v>5718</v>
      </c>
      <c r="G29" s="17">
        <v>4234</v>
      </c>
      <c r="H29" s="17">
        <v>4602</v>
      </c>
      <c r="I29" s="17">
        <v>4868</v>
      </c>
      <c r="J29" s="17">
        <v>5418</v>
      </c>
      <c r="K29" s="17">
        <v>3028</v>
      </c>
      <c r="L29" s="17">
        <v>4173</v>
      </c>
      <c r="M29" s="17">
        <v>3502</v>
      </c>
      <c r="N29" s="17">
        <v>3105</v>
      </c>
      <c r="O29" s="17">
        <v>4337</v>
      </c>
      <c r="P29" s="17">
        <v>4238</v>
      </c>
      <c r="Q29" s="17">
        <v>5368</v>
      </c>
      <c r="R29" s="17">
        <v>4602</v>
      </c>
      <c r="S29" s="67">
        <v>5282</v>
      </c>
      <c r="T29" s="67">
        <v>8492</v>
      </c>
      <c r="U29" s="67">
        <v>13435</v>
      </c>
      <c r="V29" s="67">
        <v>3324</v>
      </c>
      <c r="X29" s="1"/>
    </row>
    <row r="30" spans="2:24" s="2" customFormat="1">
      <c r="B30" s="16" t="s">
        <v>109</v>
      </c>
      <c r="C30" s="17">
        <v>1138</v>
      </c>
      <c r="D30" s="17">
        <v>1380</v>
      </c>
      <c r="E30" s="17">
        <v>1265</v>
      </c>
      <c r="F30" s="17">
        <v>1294</v>
      </c>
      <c r="G30" s="17">
        <v>1234</v>
      </c>
      <c r="H30" s="17">
        <v>1228</v>
      </c>
      <c r="I30" s="17">
        <v>1214</v>
      </c>
      <c r="J30" s="17">
        <v>1160</v>
      </c>
      <c r="K30" s="17">
        <v>1098</v>
      </c>
      <c r="L30" s="17">
        <v>1287</v>
      </c>
      <c r="M30" s="17">
        <v>1226</v>
      </c>
      <c r="N30" s="17">
        <v>1262</v>
      </c>
      <c r="O30" s="17">
        <v>1134</v>
      </c>
      <c r="P30" s="17">
        <v>966</v>
      </c>
      <c r="Q30" s="17">
        <v>916</v>
      </c>
      <c r="R30" s="17">
        <v>1016</v>
      </c>
      <c r="S30" s="67">
        <v>920</v>
      </c>
      <c r="T30" s="67">
        <v>826</v>
      </c>
      <c r="U30" s="67">
        <v>825</v>
      </c>
      <c r="V30" s="67">
        <v>703</v>
      </c>
      <c r="X30" s="1"/>
    </row>
    <row r="31" spans="2:24" s="2" customFormat="1">
      <c r="B31" s="16" t="s">
        <v>110</v>
      </c>
      <c r="C31" s="17">
        <v>5987</v>
      </c>
      <c r="D31" s="17">
        <v>5868</v>
      </c>
      <c r="E31" s="17">
        <v>5839</v>
      </c>
      <c r="F31" s="17">
        <v>6684</v>
      </c>
      <c r="G31" s="17">
        <v>6317</v>
      </c>
      <c r="H31" s="17">
        <v>6699</v>
      </c>
      <c r="I31" s="17">
        <v>6455</v>
      </c>
      <c r="J31" s="17">
        <v>6554</v>
      </c>
      <c r="K31" s="67">
        <v>6233</v>
      </c>
      <c r="L31" s="17">
        <v>5905</v>
      </c>
      <c r="M31" s="17">
        <v>6173</v>
      </c>
      <c r="N31" s="17">
        <v>5893</v>
      </c>
      <c r="O31" s="17">
        <v>5699</v>
      </c>
      <c r="P31" s="17">
        <v>5065</v>
      </c>
      <c r="Q31" s="17">
        <v>5500</v>
      </c>
      <c r="R31" s="17">
        <v>5461</v>
      </c>
      <c r="S31" s="67">
        <v>4997</v>
      </c>
      <c r="T31" s="67">
        <v>4976</v>
      </c>
      <c r="U31" s="67">
        <v>5205</v>
      </c>
      <c r="V31" s="67">
        <v>4222</v>
      </c>
      <c r="X31" s="1"/>
    </row>
    <row r="32" spans="2:24" s="2" customFormat="1">
      <c r="B32" s="16" t="s">
        <v>105</v>
      </c>
      <c r="C32" s="17">
        <v>323</v>
      </c>
      <c r="D32" s="17">
        <v>418</v>
      </c>
      <c r="E32" s="17">
        <v>397</v>
      </c>
      <c r="F32" s="17">
        <v>369</v>
      </c>
      <c r="G32" s="17">
        <v>393</v>
      </c>
      <c r="H32" s="17">
        <v>336</v>
      </c>
      <c r="I32" s="17">
        <v>327</v>
      </c>
      <c r="J32" s="17">
        <v>318</v>
      </c>
      <c r="K32" s="17">
        <v>289</v>
      </c>
      <c r="L32" s="17">
        <v>411</v>
      </c>
      <c r="M32" s="17">
        <v>456</v>
      </c>
      <c r="N32" s="17">
        <v>443</v>
      </c>
      <c r="O32" s="17">
        <v>429</v>
      </c>
      <c r="P32" s="17">
        <v>242</v>
      </c>
      <c r="Q32" s="17">
        <v>276</v>
      </c>
      <c r="R32" s="17">
        <v>232</v>
      </c>
      <c r="S32" s="67">
        <v>334</v>
      </c>
      <c r="T32" s="67">
        <v>367</v>
      </c>
      <c r="U32" s="67">
        <v>303</v>
      </c>
      <c r="V32" s="67">
        <v>210</v>
      </c>
      <c r="X32" s="1"/>
    </row>
    <row r="33" spans="2:24" s="2" customFormat="1">
      <c r="B33" s="21" t="s">
        <v>111</v>
      </c>
      <c r="C33" s="68">
        <f t="shared" ref="C33" si="10">SUM(C29:C32)</f>
        <v>12154</v>
      </c>
      <c r="D33" s="68">
        <f t="shared" ref="D33:E33" si="11">SUM(D29:D32)</f>
        <v>13296</v>
      </c>
      <c r="E33" s="68">
        <f t="shared" si="11"/>
        <v>12286</v>
      </c>
      <c r="F33" s="68">
        <f t="shared" ref="F33:I33" si="12">SUM(F29:F32)</f>
        <v>14065</v>
      </c>
      <c r="G33" s="68">
        <f t="shared" si="12"/>
        <v>12178</v>
      </c>
      <c r="H33" s="68">
        <f t="shared" si="12"/>
        <v>12865</v>
      </c>
      <c r="I33" s="68">
        <f t="shared" si="12"/>
        <v>12864</v>
      </c>
      <c r="J33" s="68">
        <f t="shared" ref="J33:O33" si="13">SUM(J29:J32)</f>
        <v>13450</v>
      </c>
      <c r="K33" s="68">
        <f t="shared" si="13"/>
        <v>10648</v>
      </c>
      <c r="L33" s="68">
        <f t="shared" si="13"/>
        <v>11776</v>
      </c>
      <c r="M33" s="68">
        <f t="shared" si="13"/>
        <v>11357</v>
      </c>
      <c r="N33" s="68">
        <f t="shared" si="13"/>
        <v>10703</v>
      </c>
      <c r="O33" s="68">
        <f t="shared" si="13"/>
        <v>11599</v>
      </c>
      <c r="P33" s="68">
        <f t="shared" ref="P33:V33" si="14">SUM(P29:P32)</f>
        <v>10511</v>
      </c>
      <c r="Q33" s="68">
        <f t="shared" si="14"/>
        <v>12060</v>
      </c>
      <c r="R33" s="68">
        <f t="shared" si="14"/>
        <v>11311</v>
      </c>
      <c r="S33" s="68">
        <f t="shared" si="14"/>
        <v>11533</v>
      </c>
      <c r="T33" s="68">
        <f t="shared" si="14"/>
        <v>14661</v>
      </c>
      <c r="U33" s="68">
        <f t="shared" si="14"/>
        <v>19768</v>
      </c>
      <c r="V33" s="68">
        <f t="shared" si="14"/>
        <v>8459</v>
      </c>
      <c r="X33" s="1"/>
    </row>
    <row r="34" spans="2:24" s="2" customFormat="1">
      <c r="B34" s="21" t="s">
        <v>112</v>
      </c>
      <c r="C34" s="68">
        <f t="shared" ref="C34" si="15">C22+C28+C33</f>
        <v>53764</v>
      </c>
      <c r="D34" s="68">
        <f t="shared" ref="D34:E34" si="16">D22+D28+D33</f>
        <v>59097</v>
      </c>
      <c r="E34" s="68">
        <f t="shared" si="16"/>
        <v>58834</v>
      </c>
      <c r="F34" s="68">
        <f t="shared" ref="F34:I34" si="17">F22+F28+F33</f>
        <v>60722</v>
      </c>
      <c r="G34" s="68">
        <f t="shared" si="17"/>
        <v>56171</v>
      </c>
      <c r="H34" s="68">
        <f t="shared" si="17"/>
        <v>60486</v>
      </c>
      <c r="I34" s="68">
        <f t="shared" si="17"/>
        <v>58347</v>
      </c>
      <c r="J34" s="68">
        <f t="shared" ref="J34:V34" si="18">J22+J28+J33</f>
        <v>57803</v>
      </c>
      <c r="K34" s="68">
        <f t="shared" si="18"/>
        <v>51582</v>
      </c>
      <c r="L34" s="68">
        <f t="shared" si="18"/>
        <v>52241</v>
      </c>
      <c r="M34" s="68">
        <f t="shared" si="18"/>
        <v>52207</v>
      </c>
      <c r="N34" s="68">
        <f t="shared" si="18"/>
        <v>51439</v>
      </c>
      <c r="O34" s="68">
        <f t="shared" si="18"/>
        <v>48612</v>
      </c>
      <c r="P34" s="68">
        <f t="shared" si="18"/>
        <v>47153</v>
      </c>
      <c r="Q34" s="68">
        <f t="shared" si="18"/>
        <v>48534</v>
      </c>
      <c r="R34" s="68">
        <f t="shared" si="18"/>
        <v>48900</v>
      </c>
      <c r="S34" s="68">
        <f t="shared" si="18"/>
        <v>48354</v>
      </c>
      <c r="T34" s="68">
        <f t="shared" si="18"/>
        <v>48060</v>
      </c>
      <c r="U34" s="68">
        <f t="shared" si="18"/>
        <v>52632</v>
      </c>
      <c r="V34" s="68">
        <f t="shared" si="18"/>
        <v>34065</v>
      </c>
      <c r="X34" s="1"/>
    </row>
    <row r="35" spans="2:24" s="2" customFormat="1">
      <c r="B35" s="77"/>
      <c r="C35" s="77"/>
      <c r="D35" s="77"/>
      <c r="E35" s="77"/>
      <c r="F35" s="77"/>
      <c r="G35" s="77"/>
      <c r="H35" s="77"/>
      <c r="I35" s="77"/>
      <c r="J35" s="77"/>
      <c r="K35" s="77"/>
      <c r="L35" s="77"/>
      <c r="M35" s="77"/>
      <c r="N35" s="77"/>
      <c r="O35" s="79"/>
      <c r="P35" s="79"/>
      <c r="Q35" s="79"/>
      <c r="R35" s="79"/>
      <c r="S35" s="79"/>
      <c r="T35" s="79"/>
      <c r="U35" s="79"/>
      <c r="V35" s="79"/>
      <c r="X35" s="1"/>
    </row>
    <row r="36" spans="2:24" s="2" customFormat="1">
      <c r="B36" s="77"/>
      <c r="C36" s="77"/>
      <c r="D36" s="77"/>
      <c r="E36" s="77"/>
      <c r="F36" s="77"/>
      <c r="G36" s="77"/>
      <c r="H36" s="77"/>
      <c r="I36" s="77"/>
      <c r="J36" s="77"/>
      <c r="K36" s="77"/>
      <c r="L36" s="77"/>
      <c r="M36" s="77"/>
      <c r="N36" s="77"/>
      <c r="O36" s="77"/>
      <c r="P36" s="80"/>
      <c r="Q36" s="80"/>
      <c r="R36" s="80"/>
      <c r="S36" s="80"/>
      <c r="T36" s="80"/>
      <c r="X36" s="1"/>
    </row>
    <row r="37" spans="2:24">
      <c r="B37" s="61" t="s">
        <v>113</v>
      </c>
      <c r="C37" s="62" t="s">
        <v>84</v>
      </c>
      <c r="D37" s="62" t="s">
        <v>85</v>
      </c>
      <c r="E37" s="62" t="s">
        <v>86</v>
      </c>
      <c r="F37" s="62" t="s">
        <v>87</v>
      </c>
      <c r="G37" s="62" t="s">
        <v>84</v>
      </c>
      <c r="H37" s="62" t="s">
        <v>85</v>
      </c>
      <c r="I37" s="62" t="s">
        <v>86</v>
      </c>
      <c r="J37" s="62" t="s">
        <v>87</v>
      </c>
      <c r="K37" s="62" t="s">
        <v>84</v>
      </c>
      <c r="L37" s="62">
        <v>43373</v>
      </c>
      <c r="M37" s="62" t="s">
        <v>86</v>
      </c>
      <c r="N37" s="62" t="s">
        <v>87</v>
      </c>
      <c r="O37" s="62" t="s">
        <v>84</v>
      </c>
      <c r="P37" s="62" t="s">
        <v>85</v>
      </c>
      <c r="Q37" s="62" t="s">
        <v>86</v>
      </c>
      <c r="R37" s="62" t="s">
        <v>87</v>
      </c>
      <c r="S37" s="62" t="s">
        <v>84</v>
      </c>
      <c r="T37" s="62" t="s">
        <v>85</v>
      </c>
      <c r="U37" s="62" t="s">
        <v>86</v>
      </c>
      <c r="V37" s="62" t="s">
        <v>87</v>
      </c>
    </row>
    <row r="38" spans="2:24">
      <c r="B38" s="63"/>
      <c r="C38" s="63">
        <v>2020</v>
      </c>
      <c r="D38" s="63">
        <v>2020</v>
      </c>
      <c r="E38" s="64">
        <v>2020</v>
      </c>
      <c r="F38" s="63">
        <v>2020</v>
      </c>
      <c r="G38" s="64">
        <v>2019</v>
      </c>
      <c r="H38" s="64">
        <v>2019</v>
      </c>
      <c r="I38" s="64">
        <v>2019</v>
      </c>
      <c r="J38" s="64">
        <v>2019</v>
      </c>
      <c r="K38" s="64">
        <v>2018</v>
      </c>
      <c r="L38" s="64">
        <v>2018</v>
      </c>
      <c r="M38" s="64">
        <v>2018</v>
      </c>
      <c r="N38" s="64">
        <v>2018</v>
      </c>
      <c r="O38" s="64">
        <v>2017</v>
      </c>
      <c r="P38" s="64">
        <v>2017</v>
      </c>
      <c r="Q38" s="64">
        <v>2017</v>
      </c>
      <c r="R38" s="64">
        <v>2017</v>
      </c>
      <c r="S38" s="64">
        <v>2016</v>
      </c>
      <c r="T38" s="64">
        <v>2016</v>
      </c>
      <c r="U38" s="65">
        <v>2016</v>
      </c>
      <c r="V38" s="65">
        <v>2016</v>
      </c>
    </row>
    <row r="39" spans="2:24" s="2" customFormat="1">
      <c r="B39" s="81" t="s">
        <v>137</v>
      </c>
      <c r="C39" s="82">
        <f>G47</f>
        <v>28861</v>
      </c>
      <c r="D39" s="82">
        <f>G47</f>
        <v>28861</v>
      </c>
      <c r="E39" s="82">
        <f>G47</f>
        <v>28861</v>
      </c>
      <c r="F39" s="82">
        <f>G47</f>
        <v>28861</v>
      </c>
      <c r="G39" s="82">
        <f>K47</f>
        <v>29767</v>
      </c>
      <c r="H39" s="82">
        <f>K47</f>
        <v>29767</v>
      </c>
      <c r="I39" s="82">
        <f>K47</f>
        <v>29767</v>
      </c>
      <c r="J39" s="82">
        <f>K47</f>
        <v>29767</v>
      </c>
      <c r="K39" s="82">
        <f>O47</f>
        <v>27216</v>
      </c>
      <c r="L39" s="82">
        <f>O47</f>
        <v>27216</v>
      </c>
      <c r="M39" s="82">
        <f>O47</f>
        <v>27216</v>
      </c>
      <c r="N39" s="82">
        <f>O47</f>
        <v>27216</v>
      </c>
      <c r="O39" s="82">
        <f>S22</f>
        <v>25137</v>
      </c>
      <c r="P39" s="70">
        <f>S22</f>
        <v>25137</v>
      </c>
      <c r="Q39" s="70">
        <f>S22</f>
        <v>25137</v>
      </c>
      <c r="R39" s="70">
        <f>S47</f>
        <v>25137</v>
      </c>
      <c r="S39" s="82">
        <v>18622</v>
      </c>
      <c r="T39" s="82">
        <v>18622</v>
      </c>
      <c r="U39" s="82">
        <v>18622</v>
      </c>
      <c r="V39" s="82">
        <v>18622</v>
      </c>
      <c r="W39" s="1"/>
      <c r="X39" s="1"/>
    </row>
    <row r="40" spans="2:24" s="2" customFormat="1">
      <c r="B40" s="16" t="s">
        <v>291</v>
      </c>
      <c r="C40" s="73">
        <v>0</v>
      </c>
      <c r="D40" s="73">
        <v>0</v>
      </c>
      <c r="E40" s="73">
        <v>0</v>
      </c>
      <c r="F40" s="73">
        <v>0</v>
      </c>
      <c r="G40" s="73">
        <v>0</v>
      </c>
      <c r="H40" s="73">
        <v>0</v>
      </c>
      <c r="I40" s="73">
        <v>0</v>
      </c>
      <c r="J40" s="73">
        <v>0</v>
      </c>
      <c r="K40" s="73">
        <v>-359</v>
      </c>
      <c r="L40" s="73">
        <v>0</v>
      </c>
      <c r="M40" s="73">
        <v>0</v>
      </c>
      <c r="N40" s="73">
        <v>0</v>
      </c>
      <c r="O40" s="73">
        <v>0</v>
      </c>
      <c r="P40" s="73">
        <v>0</v>
      </c>
      <c r="Q40" s="73">
        <v>0</v>
      </c>
      <c r="R40" s="73">
        <v>0</v>
      </c>
      <c r="S40" s="73">
        <v>0</v>
      </c>
      <c r="T40" s="73">
        <v>0</v>
      </c>
      <c r="U40" s="73">
        <v>0</v>
      </c>
      <c r="V40" s="73">
        <v>0</v>
      </c>
      <c r="W40" s="1"/>
      <c r="X40" s="1"/>
    </row>
    <row r="41" spans="2:24" s="2" customFormat="1">
      <c r="B41" s="16" t="s">
        <v>171</v>
      </c>
      <c r="C41" s="73">
        <v>0</v>
      </c>
      <c r="D41" s="73">
        <v>0</v>
      </c>
      <c r="E41" s="73">
        <v>0</v>
      </c>
      <c r="F41" s="73">
        <v>0</v>
      </c>
      <c r="G41" s="73">
        <v>0</v>
      </c>
      <c r="H41" s="73">
        <v>0</v>
      </c>
      <c r="I41" s="73">
        <v>0</v>
      </c>
      <c r="J41" s="73">
        <v>0</v>
      </c>
      <c r="K41" s="16">
        <v>-8</v>
      </c>
      <c r="L41" s="93">
        <v>-8</v>
      </c>
      <c r="M41" s="73">
        <v>-8</v>
      </c>
      <c r="N41" s="73">
        <v>-8</v>
      </c>
      <c r="O41" s="73">
        <v>0</v>
      </c>
      <c r="P41" s="73">
        <v>0</v>
      </c>
      <c r="Q41" s="73">
        <v>0</v>
      </c>
      <c r="R41" s="73">
        <v>0</v>
      </c>
      <c r="S41" s="73">
        <v>0</v>
      </c>
      <c r="T41" s="73">
        <v>0</v>
      </c>
      <c r="U41" s="25">
        <v>0</v>
      </c>
      <c r="V41" s="25">
        <v>0</v>
      </c>
      <c r="W41" s="1"/>
      <c r="X41" s="1"/>
    </row>
    <row r="42" spans="2:24" s="2" customFormat="1">
      <c r="B42" s="16" t="s">
        <v>243</v>
      </c>
      <c r="C42" s="73">
        <v>0</v>
      </c>
      <c r="D42" s="73">
        <v>0</v>
      </c>
      <c r="E42" s="73">
        <v>0</v>
      </c>
      <c r="F42" s="73">
        <v>0</v>
      </c>
      <c r="G42" s="73">
        <v>-133</v>
      </c>
      <c r="H42" s="73">
        <v>-135</v>
      </c>
      <c r="I42" s="73">
        <v>-139</v>
      </c>
      <c r="J42" s="73">
        <v>-138</v>
      </c>
      <c r="K42" s="73">
        <v>0</v>
      </c>
      <c r="L42" s="73">
        <v>0</v>
      </c>
      <c r="M42" s="73">
        <v>0</v>
      </c>
      <c r="N42" s="73">
        <v>0</v>
      </c>
      <c r="O42" s="73">
        <v>0</v>
      </c>
      <c r="P42" s="73">
        <v>0</v>
      </c>
      <c r="Q42" s="73">
        <v>0</v>
      </c>
      <c r="R42" s="73">
        <v>0</v>
      </c>
      <c r="S42" s="73">
        <v>0</v>
      </c>
      <c r="T42" s="73">
        <v>0</v>
      </c>
      <c r="U42" s="73">
        <v>0</v>
      </c>
      <c r="V42" s="73">
        <v>0</v>
      </c>
      <c r="W42" s="1"/>
      <c r="X42" s="1"/>
    </row>
    <row r="43" spans="2:24" s="2" customFormat="1">
      <c r="B43" s="16" t="s">
        <v>62</v>
      </c>
      <c r="C43" s="93">
        <f>RR!D35+RR!E35+RR!F35+RR!G35</f>
        <v>2711</v>
      </c>
      <c r="D43" s="93">
        <f>RR!E35+RR!F35+RR!G35</f>
        <v>2051</v>
      </c>
      <c r="E43" s="93">
        <f>RR!F35+RR!G35</f>
        <v>1399</v>
      </c>
      <c r="F43" s="93">
        <f>RR!G35</f>
        <v>827</v>
      </c>
      <c r="G43" s="93">
        <f>RR!I35+RR!J35+RR!K35+RR!L35</f>
        <v>-199</v>
      </c>
      <c r="H43" s="93">
        <f>RR!J35+RR!K35+RR!L35</f>
        <v>2320</v>
      </c>
      <c r="I43" s="93">
        <f>RR!K35+RR!L35</f>
        <v>1658</v>
      </c>
      <c r="J43" s="93">
        <f>RR!L35</f>
        <v>852</v>
      </c>
      <c r="K43" s="93">
        <f>RR!N35+RR!O35+RR!P35+RR!Q35</f>
        <v>3190</v>
      </c>
      <c r="L43" s="93">
        <f>RR!O35+RR!P35+RR!Q35</f>
        <v>2589</v>
      </c>
      <c r="M43" s="93">
        <f>RR!P35+RR!Q35</f>
        <v>1807</v>
      </c>
      <c r="N43" s="93">
        <f>RR!Q35</f>
        <v>910</v>
      </c>
      <c r="O43" s="17">
        <f>RR!R35</f>
        <v>2874</v>
      </c>
      <c r="P43" s="17">
        <f>RR!T35+RR!U35+RR!V35</f>
        <v>2601</v>
      </c>
      <c r="Q43" s="17">
        <f>RR!U35+RR!V35</f>
        <v>1966</v>
      </c>
      <c r="R43" s="17">
        <f>RR!V35</f>
        <v>1229</v>
      </c>
      <c r="S43" s="67">
        <f>RR!W35</f>
        <v>6585</v>
      </c>
      <c r="T43" s="18">
        <f>RR!Y35+RR!Z35+RR!AA35</f>
        <v>6066</v>
      </c>
      <c r="U43" s="18">
        <f>RR!Z35+RR!AA35</f>
        <v>5435</v>
      </c>
      <c r="V43" s="18">
        <f>RR!AA35</f>
        <v>529</v>
      </c>
      <c r="X43" s="1"/>
    </row>
    <row r="44" spans="2:24" s="2" customFormat="1">
      <c r="B44" s="16" t="s">
        <v>158</v>
      </c>
      <c r="C44" s="93">
        <f>RR!D48+RR!E48+RR!F48+RR!G48</f>
        <v>-2619</v>
      </c>
      <c r="D44" s="93">
        <f>RR!E48+RR!F48+RR!G48</f>
        <v>-1025</v>
      </c>
      <c r="E44" s="93">
        <f>RR!F48+RR!G48</f>
        <v>-638</v>
      </c>
      <c r="F44" s="93">
        <f>RR!G48</f>
        <v>1076</v>
      </c>
      <c r="G44" s="93">
        <f>RR!I48+RR!J48+RR!K48+RR!L48</f>
        <v>704</v>
      </c>
      <c r="H44" s="93">
        <f>RR!J48+RR!K48+RR!L48</f>
        <v>1452</v>
      </c>
      <c r="I44" s="93">
        <f>RR!K48+RR!L48</f>
        <v>948</v>
      </c>
      <c r="J44" s="93">
        <f>RR!L48</f>
        <v>795</v>
      </c>
      <c r="K44" s="93">
        <f>RR!N48+RR!O48+RR!P48+RR!Q48</f>
        <v>948</v>
      </c>
      <c r="L44" s="93">
        <f>RR!O48+RR!P48+RR!Q48</f>
        <v>958</v>
      </c>
      <c r="M44" s="93">
        <f>RR!P48+RR!Q48</f>
        <v>1517</v>
      </c>
      <c r="N44" s="93">
        <f>RR!Q48</f>
        <v>1184</v>
      </c>
      <c r="O44" s="72">
        <f>RR!R48</f>
        <v>357</v>
      </c>
      <c r="P44" s="72">
        <f>RR!T48+RR!U48+RR!V48</f>
        <v>-483</v>
      </c>
      <c r="Q44" s="72">
        <f>RR!U48+RR!V48</f>
        <v>-12</v>
      </c>
      <c r="R44" s="72">
        <f>RR!V48</f>
        <v>-57</v>
      </c>
      <c r="S44" s="17">
        <f>RR!W48</f>
        <v>1014</v>
      </c>
      <c r="T44" s="25">
        <f>RR!Y48+RR!Z48+RR!AA48</f>
        <v>839</v>
      </c>
      <c r="U44" s="25">
        <f>RR!Z48+RR!AA48</f>
        <v>295</v>
      </c>
      <c r="V44" s="25">
        <f>RR!AA48</f>
        <v>-22</v>
      </c>
      <c r="X44" s="1"/>
    </row>
    <row r="45" spans="2:24" s="2" customFormat="1">
      <c r="B45" s="16" t="s">
        <v>131</v>
      </c>
      <c r="C45" s="73">
        <v>0</v>
      </c>
      <c r="D45" s="73">
        <v>0</v>
      </c>
      <c r="E45" s="73">
        <v>0</v>
      </c>
      <c r="F45" s="73">
        <v>0</v>
      </c>
      <c r="G45" s="93">
        <v>-1288</v>
      </c>
      <c r="H45" s="93">
        <v>-1288</v>
      </c>
      <c r="I45" s="93">
        <v>-1288</v>
      </c>
      <c r="J45" s="93">
        <v>-1288</v>
      </c>
      <c r="K45" s="93">
        <v>-1220</v>
      </c>
      <c r="L45" s="93">
        <v>-1220</v>
      </c>
      <c r="M45" s="93">
        <v>-1220</v>
      </c>
      <c r="N45" s="72">
        <v>0</v>
      </c>
      <c r="O45" s="17">
        <v>-1152</v>
      </c>
      <c r="P45" s="17">
        <v>-1152</v>
      </c>
      <c r="Q45" s="17">
        <v>-1152</v>
      </c>
      <c r="R45" s="72">
        <v>0</v>
      </c>
      <c r="S45" s="67">
        <v>-1084</v>
      </c>
      <c r="T45" s="18">
        <v>-1084</v>
      </c>
      <c r="U45" s="18">
        <v>-1084</v>
      </c>
      <c r="V45" s="25">
        <v>0</v>
      </c>
      <c r="X45" s="1"/>
    </row>
    <row r="46" spans="2:24" s="2" customFormat="1">
      <c r="B46" s="16" t="s">
        <v>275</v>
      </c>
      <c r="C46" s="73">
        <v>0</v>
      </c>
      <c r="D46" s="73">
        <v>0</v>
      </c>
      <c r="E46" s="73">
        <v>0</v>
      </c>
      <c r="F46" s="73">
        <v>0</v>
      </c>
      <c r="G46" s="93">
        <v>10</v>
      </c>
      <c r="H46" s="73">
        <v>0</v>
      </c>
      <c r="I46" s="73">
        <v>0</v>
      </c>
      <c r="J46" s="73">
        <v>0</v>
      </c>
      <c r="K46" s="73">
        <v>0</v>
      </c>
      <c r="L46" s="73">
        <v>0</v>
      </c>
      <c r="M46" s="73">
        <v>0</v>
      </c>
      <c r="N46" s="73">
        <v>0</v>
      </c>
      <c r="O46" s="73">
        <v>0</v>
      </c>
      <c r="P46" s="73">
        <v>0</v>
      </c>
      <c r="Q46" s="73">
        <v>0</v>
      </c>
      <c r="R46" s="73">
        <v>0</v>
      </c>
      <c r="S46" s="73">
        <v>0</v>
      </c>
      <c r="T46" s="73">
        <v>0</v>
      </c>
      <c r="U46" s="73">
        <v>0</v>
      </c>
      <c r="V46" s="73">
        <v>0</v>
      </c>
      <c r="X46" s="1"/>
    </row>
    <row r="47" spans="2:24" s="2" customFormat="1" ht="15.75" customHeight="1">
      <c r="B47" s="21" t="s">
        <v>138</v>
      </c>
      <c r="C47" s="42">
        <f t="shared" ref="C47:V47" si="19">SUM(C39:C46)</f>
        <v>28953</v>
      </c>
      <c r="D47" s="42">
        <f t="shared" si="19"/>
        <v>29887</v>
      </c>
      <c r="E47" s="42">
        <f t="shared" si="19"/>
        <v>29622</v>
      </c>
      <c r="F47" s="42">
        <f t="shared" si="19"/>
        <v>30764</v>
      </c>
      <c r="G47" s="42">
        <f t="shared" si="19"/>
        <v>28861</v>
      </c>
      <c r="H47" s="42">
        <f t="shared" si="19"/>
        <v>32116</v>
      </c>
      <c r="I47" s="42">
        <f t="shared" si="19"/>
        <v>30946</v>
      </c>
      <c r="J47" s="42">
        <f t="shared" si="19"/>
        <v>29988</v>
      </c>
      <c r="K47" s="42">
        <f t="shared" si="19"/>
        <v>29767</v>
      </c>
      <c r="L47" s="42">
        <f t="shared" si="19"/>
        <v>29535</v>
      </c>
      <c r="M47" s="42">
        <f t="shared" si="19"/>
        <v>29312</v>
      </c>
      <c r="N47" s="42">
        <f t="shared" si="19"/>
        <v>29302</v>
      </c>
      <c r="O47" s="42">
        <f t="shared" si="19"/>
        <v>27216</v>
      </c>
      <c r="P47" s="42">
        <f t="shared" si="19"/>
        <v>26103</v>
      </c>
      <c r="Q47" s="42">
        <f t="shared" si="19"/>
        <v>25939</v>
      </c>
      <c r="R47" s="42">
        <f t="shared" si="19"/>
        <v>26309</v>
      </c>
      <c r="S47" s="42">
        <f t="shared" si="19"/>
        <v>25137</v>
      </c>
      <c r="T47" s="42">
        <f t="shared" si="19"/>
        <v>24443</v>
      </c>
      <c r="U47" s="42">
        <f t="shared" si="19"/>
        <v>23268</v>
      </c>
      <c r="V47" s="42">
        <f t="shared" si="19"/>
        <v>19129</v>
      </c>
      <c r="X47" s="1"/>
    </row>
    <row r="48" spans="2:24" s="2" customFormat="1">
      <c r="O48" s="78"/>
      <c r="P48" s="78"/>
      <c r="Q48" s="78"/>
      <c r="R48" s="78"/>
      <c r="S48" s="78"/>
      <c r="T48" s="78"/>
      <c r="U48" s="78"/>
      <c r="V48" s="78"/>
      <c r="X48" s="1"/>
    </row>
    <row r="49" spans="2:24" s="2" customFormat="1">
      <c r="X49" s="1"/>
    </row>
    <row r="50" spans="2:24" s="2" customFormat="1">
      <c r="B50" s="61" t="s">
        <v>114</v>
      </c>
      <c r="C50" s="62" t="s">
        <v>84</v>
      </c>
      <c r="D50" s="62" t="s">
        <v>85</v>
      </c>
      <c r="E50" s="62" t="s">
        <v>86</v>
      </c>
      <c r="F50" s="62" t="s">
        <v>87</v>
      </c>
      <c r="G50" s="62" t="s">
        <v>84</v>
      </c>
      <c r="H50" s="62" t="s">
        <v>85</v>
      </c>
      <c r="I50" s="62" t="s">
        <v>86</v>
      </c>
      <c r="J50" s="62" t="s">
        <v>87</v>
      </c>
      <c r="K50" s="62" t="s">
        <v>84</v>
      </c>
      <c r="L50" s="62">
        <v>43373</v>
      </c>
      <c r="M50" s="62" t="s">
        <v>86</v>
      </c>
      <c r="N50" s="62" t="s">
        <v>87</v>
      </c>
      <c r="O50" s="62" t="s">
        <v>84</v>
      </c>
      <c r="P50" s="62" t="s">
        <v>85</v>
      </c>
      <c r="Q50" s="62" t="s">
        <v>86</v>
      </c>
      <c r="R50" s="62" t="s">
        <v>87</v>
      </c>
      <c r="S50" s="62" t="s">
        <v>84</v>
      </c>
      <c r="T50" s="62" t="s">
        <v>85</v>
      </c>
      <c r="U50" s="62" t="s">
        <v>86</v>
      </c>
      <c r="V50" s="62" t="s">
        <v>87</v>
      </c>
      <c r="X50" s="1"/>
    </row>
    <row r="51" spans="2:24" s="2" customFormat="1">
      <c r="B51" s="63"/>
      <c r="C51" s="63">
        <v>2020</v>
      </c>
      <c r="D51" s="63">
        <v>2020</v>
      </c>
      <c r="E51" s="64">
        <v>2020</v>
      </c>
      <c r="F51" s="63">
        <v>2020</v>
      </c>
      <c r="G51" s="64">
        <v>2019</v>
      </c>
      <c r="H51" s="64">
        <v>2019</v>
      </c>
      <c r="I51" s="64">
        <v>2019</v>
      </c>
      <c r="J51" s="64">
        <v>2019</v>
      </c>
      <c r="K51" s="64">
        <v>2018</v>
      </c>
      <c r="L51" s="64">
        <v>2018</v>
      </c>
      <c r="M51" s="64">
        <v>2018</v>
      </c>
      <c r="N51" s="64">
        <v>2018</v>
      </c>
      <c r="O51" s="64">
        <v>2017</v>
      </c>
      <c r="P51" s="64">
        <v>2017</v>
      </c>
      <c r="Q51" s="64">
        <v>2017</v>
      </c>
      <c r="R51" s="64">
        <v>2017</v>
      </c>
      <c r="S51" s="64">
        <v>2016</v>
      </c>
      <c r="T51" s="64">
        <v>2016</v>
      </c>
      <c r="U51" s="65">
        <v>2016</v>
      </c>
      <c r="V51" s="65">
        <v>2016</v>
      </c>
      <c r="X51" s="1"/>
    </row>
    <row r="52" spans="2:24" s="2" customFormat="1">
      <c r="B52" s="16" t="s">
        <v>101</v>
      </c>
      <c r="C52" s="93">
        <f t="shared" ref="C52:V52" si="20">C22</f>
        <v>28953</v>
      </c>
      <c r="D52" s="93">
        <f t="shared" si="20"/>
        <v>29887</v>
      </c>
      <c r="E52" s="93">
        <f t="shared" si="20"/>
        <v>29622</v>
      </c>
      <c r="F52" s="93">
        <f t="shared" si="20"/>
        <v>30764</v>
      </c>
      <c r="G52" s="93">
        <f t="shared" si="20"/>
        <v>28861</v>
      </c>
      <c r="H52" s="93">
        <f t="shared" si="20"/>
        <v>32116</v>
      </c>
      <c r="I52" s="93">
        <f t="shared" si="20"/>
        <v>30946</v>
      </c>
      <c r="J52" s="93">
        <f t="shared" si="20"/>
        <v>29988</v>
      </c>
      <c r="K52" s="17">
        <f t="shared" si="20"/>
        <v>29767</v>
      </c>
      <c r="L52" s="17">
        <f t="shared" si="20"/>
        <v>29535</v>
      </c>
      <c r="M52" s="17">
        <f t="shared" si="20"/>
        <v>29312</v>
      </c>
      <c r="N52" s="17">
        <f t="shared" si="20"/>
        <v>29302</v>
      </c>
      <c r="O52" s="17">
        <f t="shared" si="20"/>
        <v>27216</v>
      </c>
      <c r="P52" s="17">
        <f t="shared" si="20"/>
        <v>26103</v>
      </c>
      <c r="Q52" s="17">
        <f t="shared" si="20"/>
        <v>25939</v>
      </c>
      <c r="R52" s="17">
        <f t="shared" si="20"/>
        <v>26309</v>
      </c>
      <c r="S52" s="39">
        <f t="shared" si="20"/>
        <v>25137</v>
      </c>
      <c r="T52" s="39">
        <f t="shared" si="20"/>
        <v>24443</v>
      </c>
      <c r="U52" s="39">
        <f t="shared" si="20"/>
        <v>23268</v>
      </c>
      <c r="V52" s="39">
        <f t="shared" si="20"/>
        <v>19129</v>
      </c>
      <c r="X52" s="1"/>
    </row>
    <row r="53" spans="2:24" s="2" customFormat="1">
      <c r="B53" s="16" t="s">
        <v>115</v>
      </c>
      <c r="C53" s="93">
        <f t="shared" ref="C53:V53" si="21">C19</f>
        <v>53764</v>
      </c>
      <c r="D53" s="93">
        <f t="shared" si="21"/>
        <v>59097</v>
      </c>
      <c r="E53" s="93">
        <f t="shared" si="21"/>
        <v>58834</v>
      </c>
      <c r="F53" s="93">
        <f t="shared" si="21"/>
        <v>60722</v>
      </c>
      <c r="G53" s="93">
        <f t="shared" si="21"/>
        <v>56171</v>
      </c>
      <c r="H53" s="93">
        <f t="shared" si="21"/>
        <v>60486</v>
      </c>
      <c r="I53" s="93">
        <f t="shared" si="21"/>
        <v>58347</v>
      </c>
      <c r="J53" s="93">
        <f t="shared" si="21"/>
        <v>57803</v>
      </c>
      <c r="K53" s="17">
        <f t="shared" si="21"/>
        <v>51582</v>
      </c>
      <c r="L53" s="17">
        <f t="shared" si="21"/>
        <v>52241</v>
      </c>
      <c r="M53" s="17">
        <f t="shared" si="21"/>
        <v>52207</v>
      </c>
      <c r="N53" s="17">
        <f t="shared" si="21"/>
        <v>51439</v>
      </c>
      <c r="O53" s="17">
        <f t="shared" si="21"/>
        <v>48612</v>
      </c>
      <c r="P53" s="17">
        <f t="shared" si="21"/>
        <v>47153</v>
      </c>
      <c r="Q53" s="17">
        <f t="shared" si="21"/>
        <v>48534</v>
      </c>
      <c r="R53" s="17">
        <f t="shared" si="21"/>
        <v>48900</v>
      </c>
      <c r="S53" s="17">
        <f t="shared" si="21"/>
        <v>48354</v>
      </c>
      <c r="T53" s="17">
        <f t="shared" si="21"/>
        <v>48060</v>
      </c>
      <c r="U53" s="17">
        <f t="shared" si="21"/>
        <v>52632</v>
      </c>
      <c r="V53" s="17">
        <f t="shared" si="21"/>
        <v>34065</v>
      </c>
      <c r="X53" s="1"/>
    </row>
    <row r="54" spans="2:24" s="2" customFormat="1">
      <c r="B54" s="21" t="s">
        <v>23</v>
      </c>
      <c r="C54" s="83">
        <f t="shared" ref="C54:D54" si="22">C52/C53</f>
        <v>0.53852019938992635</v>
      </c>
      <c r="D54" s="83">
        <f t="shared" si="22"/>
        <v>0.50572787112713002</v>
      </c>
      <c r="E54" s="83">
        <f t="shared" ref="E54:F54" si="23">E52/E53</f>
        <v>0.50348437978039906</v>
      </c>
      <c r="F54" s="83">
        <f t="shared" si="23"/>
        <v>0.50663680379434139</v>
      </c>
      <c r="G54" s="83">
        <f t="shared" ref="G54:H54" si="24">G52/G53</f>
        <v>0.51380605650602629</v>
      </c>
      <c r="H54" s="83">
        <f t="shared" si="24"/>
        <v>0.53096584333564789</v>
      </c>
      <c r="I54" s="83">
        <f t="shared" ref="I54:O54" si="25">I52/I53</f>
        <v>0.53037859701441381</v>
      </c>
      <c r="J54" s="83">
        <f t="shared" si="25"/>
        <v>0.51879660225247826</v>
      </c>
      <c r="K54" s="83">
        <f t="shared" si="25"/>
        <v>0.5770811523399636</v>
      </c>
      <c r="L54" s="83">
        <f t="shared" si="25"/>
        <v>0.56536054057158169</v>
      </c>
      <c r="M54" s="83">
        <f t="shared" si="25"/>
        <v>0.56145727584423544</v>
      </c>
      <c r="N54" s="83">
        <f t="shared" si="25"/>
        <v>0.56964559964229478</v>
      </c>
      <c r="O54" s="83">
        <f t="shared" si="25"/>
        <v>0.55986176252777087</v>
      </c>
      <c r="P54" s="83">
        <f t="shared" ref="P54:V54" si="26">P52/P53</f>
        <v>0.55358089623141693</v>
      </c>
      <c r="Q54" s="83">
        <f t="shared" si="26"/>
        <v>0.53445007623521656</v>
      </c>
      <c r="R54" s="83">
        <f t="shared" si="26"/>
        <v>0.5380163599182004</v>
      </c>
      <c r="S54" s="84">
        <f t="shared" si="26"/>
        <v>0.51985357984861646</v>
      </c>
      <c r="T54" s="84">
        <f t="shared" si="26"/>
        <v>0.5085934248855597</v>
      </c>
      <c r="U54" s="84">
        <f t="shared" si="26"/>
        <v>0.44208846329229368</v>
      </c>
      <c r="V54" s="84">
        <f t="shared" si="26"/>
        <v>0.56154410685454281</v>
      </c>
      <c r="X54" s="1"/>
    </row>
    <row r="55" spans="2:24" s="2" customFormat="1">
      <c r="X55" s="1"/>
    </row>
    <row r="56" spans="2:24" s="2" customFormat="1">
      <c r="X56" s="1"/>
    </row>
    <row r="57" spans="2:24" s="2" customFormat="1">
      <c r="B57" s="61" t="s">
        <v>116</v>
      </c>
      <c r="C57" s="62" t="s">
        <v>84</v>
      </c>
      <c r="D57" s="62" t="s">
        <v>85</v>
      </c>
      <c r="E57" s="62" t="s">
        <v>86</v>
      </c>
      <c r="F57" s="62" t="s">
        <v>87</v>
      </c>
      <c r="G57" s="62" t="s">
        <v>84</v>
      </c>
      <c r="H57" s="62" t="s">
        <v>85</v>
      </c>
      <c r="I57" s="62" t="s">
        <v>86</v>
      </c>
      <c r="J57" s="62" t="s">
        <v>87</v>
      </c>
      <c r="K57" s="62" t="s">
        <v>84</v>
      </c>
      <c r="L57" s="62">
        <v>43373</v>
      </c>
      <c r="M57" s="62" t="s">
        <v>86</v>
      </c>
      <c r="N57" s="62" t="s">
        <v>87</v>
      </c>
      <c r="O57" s="62" t="s">
        <v>84</v>
      </c>
      <c r="P57" s="62" t="s">
        <v>85</v>
      </c>
      <c r="Q57" s="62" t="s">
        <v>86</v>
      </c>
      <c r="R57" s="62" t="s">
        <v>87</v>
      </c>
      <c r="S57" s="62" t="s">
        <v>84</v>
      </c>
      <c r="T57" s="62" t="s">
        <v>85</v>
      </c>
      <c r="U57" s="62" t="s">
        <v>86</v>
      </c>
      <c r="V57" s="62" t="s">
        <v>87</v>
      </c>
      <c r="X57" s="1"/>
    </row>
    <row r="58" spans="2:24" s="2" customFormat="1">
      <c r="B58" s="63"/>
      <c r="C58" s="63">
        <v>2020</v>
      </c>
      <c r="D58" s="63">
        <v>2020</v>
      </c>
      <c r="E58" s="64">
        <v>2020</v>
      </c>
      <c r="F58" s="64">
        <v>2020</v>
      </c>
      <c r="G58" s="64">
        <v>2019</v>
      </c>
      <c r="H58" s="64">
        <v>2019</v>
      </c>
      <c r="I58" s="64">
        <v>2019</v>
      </c>
      <c r="J58" s="64">
        <v>2019</v>
      </c>
      <c r="K58" s="64">
        <v>2018</v>
      </c>
      <c r="L58" s="64">
        <v>2018</v>
      </c>
      <c r="M58" s="64">
        <v>2018</v>
      </c>
      <c r="N58" s="64">
        <v>2018</v>
      </c>
      <c r="O58" s="64">
        <v>2017</v>
      </c>
      <c r="P58" s="64">
        <v>2017</v>
      </c>
      <c r="Q58" s="64">
        <v>2017</v>
      </c>
      <c r="R58" s="64">
        <v>2017</v>
      </c>
      <c r="S58" s="64">
        <v>2016</v>
      </c>
      <c r="T58" s="64">
        <v>2016</v>
      </c>
      <c r="U58" s="65">
        <v>2016</v>
      </c>
      <c r="V58" s="65">
        <v>2016</v>
      </c>
      <c r="X58" s="1"/>
    </row>
    <row r="59" spans="2:24" s="2" customFormat="1">
      <c r="B59" s="16" t="s">
        <v>117</v>
      </c>
      <c r="C59" s="39">
        <f t="shared" ref="C59:V59" si="27">C19</f>
        <v>53764</v>
      </c>
      <c r="D59" s="39">
        <f t="shared" si="27"/>
        <v>59097</v>
      </c>
      <c r="E59" s="39">
        <f t="shared" si="27"/>
        <v>58834</v>
      </c>
      <c r="F59" s="39">
        <f t="shared" si="27"/>
        <v>60722</v>
      </c>
      <c r="G59" s="39">
        <f t="shared" si="27"/>
        <v>56171</v>
      </c>
      <c r="H59" s="39">
        <f t="shared" si="27"/>
        <v>60486</v>
      </c>
      <c r="I59" s="39">
        <f t="shared" si="27"/>
        <v>58347</v>
      </c>
      <c r="J59" s="39">
        <f t="shared" si="27"/>
        <v>57803</v>
      </c>
      <c r="K59" s="39">
        <f t="shared" si="27"/>
        <v>51582</v>
      </c>
      <c r="L59" s="39">
        <f t="shared" si="27"/>
        <v>52241</v>
      </c>
      <c r="M59" s="39">
        <f t="shared" si="27"/>
        <v>52207</v>
      </c>
      <c r="N59" s="39">
        <f t="shared" si="27"/>
        <v>51439</v>
      </c>
      <c r="O59" s="39">
        <f t="shared" si="27"/>
        <v>48612</v>
      </c>
      <c r="P59" s="39">
        <f t="shared" si="27"/>
        <v>47153</v>
      </c>
      <c r="Q59" s="39">
        <f t="shared" si="27"/>
        <v>48534</v>
      </c>
      <c r="R59" s="39">
        <f t="shared" si="27"/>
        <v>48900</v>
      </c>
      <c r="S59" s="39">
        <f t="shared" si="27"/>
        <v>48354</v>
      </c>
      <c r="T59" s="39">
        <f t="shared" si="27"/>
        <v>48060</v>
      </c>
      <c r="U59" s="39">
        <f t="shared" si="27"/>
        <v>52632</v>
      </c>
      <c r="V59" s="39">
        <f t="shared" si="27"/>
        <v>34065</v>
      </c>
      <c r="X59" s="1"/>
    </row>
    <row r="60" spans="2:24" s="2" customFormat="1">
      <c r="B60" s="16" t="s">
        <v>118</v>
      </c>
      <c r="C60" s="16"/>
      <c r="D60" s="16"/>
      <c r="E60" s="16"/>
      <c r="F60" s="16"/>
      <c r="G60" s="16"/>
      <c r="H60" s="16"/>
      <c r="I60" s="16"/>
      <c r="J60" s="16"/>
      <c r="K60" s="16"/>
      <c r="L60" s="16"/>
      <c r="M60" s="16"/>
      <c r="N60" s="16"/>
      <c r="O60" s="39"/>
      <c r="P60" s="39"/>
      <c r="Q60" s="39"/>
      <c r="R60" s="39"/>
      <c r="S60" s="39"/>
      <c r="T60" s="39"/>
      <c r="U60" s="39"/>
      <c r="V60" s="39"/>
      <c r="X60" s="1"/>
    </row>
    <row r="61" spans="2:24" s="2" customFormat="1">
      <c r="B61" s="16" t="s">
        <v>146</v>
      </c>
      <c r="C61" s="16">
        <v>275</v>
      </c>
      <c r="D61" s="16">
        <v>194</v>
      </c>
      <c r="E61" s="16">
        <v>326</v>
      </c>
      <c r="F61" s="16">
        <v>233</v>
      </c>
      <c r="G61" s="16">
        <v>308</v>
      </c>
      <c r="H61" s="16">
        <v>122</v>
      </c>
      <c r="I61" s="16">
        <v>291</v>
      </c>
      <c r="J61" s="16">
        <v>199</v>
      </c>
      <c r="K61" s="39">
        <v>119</v>
      </c>
      <c r="L61" s="39">
        <v>376</v>
      </c>
      <c r="M61" s="39">
        <v>187</v>
      </c>
      <c r="N61" s="39">
        <v>334</v>
      </c>
      <c r="O61" s="39">
        <v>884</v>
      </c>
      <c r="P61" s="39">
        <v>359</v>
      </c>
      <c r="Q61" s="39">
        <v>497</v>
      </c>
      <c r="R61" s="39">
        <v>565</v>
      </c>
      <c r="S61" s="39">
        <v>1157</v>
      </c>
      <c r="T61" s="39">
        <v>1114</v>
      </c>
      <c r="U61" s="39">
        <v>7505</v>
      </c>
      <c r="V61" s="39">
        <v>586</v>
      </c>
      <c r="W61" s="1"/>
      <c r="X61" s="1"/>
    </row>
    <row r="62" spans="2:24" s="2" customFormat="1">
      <c r="B62" s="16" t="s">
        <v>98</v>
      </c>
      <c r="C62" s="93">
        <f t="shared" ref="C62:V62" si="28">C16</f>
        <v>5756</v>
      </c>
      <c r="D62" s="93">
        <f t="shared" si="28"/>
        <v>7782</v>
      </c>
      <c r="E62" s="93">
        <f t="shared" si="28"/>
        <v>6413</v>
      </c>
      <c r="F62" s="93">
        <f t="shared" si="28"/>
        <v>4102</v>
      </c>
      <c r="G62" s="93">
        <f t="shared" si="28"/>
        <v>2694</v>
      </c>
      <c r="H62" s="93">
        <f t="shared" si="28"/>
        <v>2587</v>
      </c>
      <c r="I62" s="93">
        <f t="shared" si="28"/>
        <v>2299</v>
      </c>
      <c r="J62" s="93">
        <f t="shared" si="28"/>
        <v>2384</v>
      </c>
      <c r="K62" s="39">
        <f t="shared" si="28"/>
        <v>2341</v>
      </c>
      <c r="L62" s="39">
        <f t="shared" si="28"/>
        <v>2368</v>
      </c>
      <c r="M62" s="39">
        <f t="shared" si="28"/>
        <v>2177</v>
      </c>
      <c r="N62" s="39">
        <f t="shared" si="28"/>
        <v>2446</v>
      </c>
      <c r="O62" s="39">
        <f t="shared" si="28"/>
        <v>1994</v>
      </c>
      <c r="P62" s="39">
        <f t="shared" si="28"/>
        <v>2045</v>
      </c>
      <c r="Q62" s="39">
        <f t="shared" si="28"/>
        <v>2096</v>
      </c>
      <c r="R62" s="39">
        <f t="shared" si="28"/>
        <v>2230</v>
      </c>
      <c r="S62" s="39">
        <f t="shared" si="28"/>
        <v>1879</v>
      </c>
      <c r="T62" s="39">
        <f t="shared" si="28"/>
        <v>2814</v>
      </c>
      <c r="U62" s="39">
        <f t="shared" si="28"/>
        <v>1675</v>
      </c>
      <c r="V62" s="39">
        <f t="shared" si="28"/>
        <v>1547</v>
      </c>
      <c r="X62" s="1"/>
    </row>
    <row r="63" spans="2:24" s="2" customFormat="1">
      <c r="B63" s="16" t="s">
        <v>119</v>
      </c>
      <c r="C63" s="93">
        <f t="shared" ref="C63:V63" si="29">C10+C14</f>
        <v>1626</v>
      </c>
      <c r="D63" s="93">
        <f t="shared" si="29"/>
        <v>2029</v>
      </c>
      <c r="E63" s="93">
        <f t="shared" si="29"/>
        <v>2054</v>
      </c>
      <c r="F63" s="93">
        <f t="shared" si="29"/>
        <v>2108</v>
      </c>
      <c r="G63" s="93">
        <f t="shared" si="29"/>
        <v>2050</v>
      </c>
      <c r="H63" s="93">
        <f t="shared" si="29"/>
        <v>2007</v>
      </c>
      <c r="I63" s="93">
        <f t="shared" si="29"/>
        <v>2052</v>
      </c>
      <c r="J63" s="93">
        <f t="shared" si="29"/>
        <v>1919</v>
      </c>
      <c r="K63" s="39">
        <f t="shared" si="29"/>
        <v>1730</v>
      </c>
      <c r="L63" s="39">
        <f t="shared" si="29"/>
        <v>1776</v>
      </c>
      <c r="M63" s="39">
        <f t="shared" si="29"/>
        <v>1822</v>
      </c>
      <c r="N63" s="39">
        <f t="shared" si="29"/>
        <v>1857</v>
      </c>
      <c r="O63" s="39">
        <f t="shared" si="29"/>
        <v>1609</v>
      </c>
      <c r="P63" s="39">
        <f t="shared" si="29"/>
        <v>1562</v>
      </c>
      <c r="Q63" s="39">
        <f t="shared" si="29"/>
        <v>1546</v>
      </c>
      <c r="R63" s="39">
        <f t="shared" si="29"/>
        <v>1649</v>
      </c>
      <c r="S63" s="39">
        <f t="shared" si="29"/>
        <v>1570</v>
      </c>
      <c r="T63" s="39">
        <f t="shared" si="29"/>
        <v>1546</v>
      </c>
      <c r="U63" s="39">
        <f t="shared" si="29"/>
        <v>1503</v>
      </c>
      <c r="V63" s="39">
        <f t="shared" si="29"/>
        <v>1340</v>
      </c>
      <c r="X63" s="1"/>
    </row>
    <row r="64" spans="2:24" s="2" customFormat="1">
      <c r="B64" s="16" t="s">
        <v>120</v>
      </c>
      <c r="C64" s="39">
        <v>6408</v>
      </c>
      <c r="D64" s="39">
        <v>6382</v>
      </c>
      <c r="E64" s="39">
        <v>6341</v>
      </c>
      <c r="F64" s="39">
        <v>7195</v>
      </c>
      <c r="G64" s="39">
        <v>6843</v>
      </c>
      <c r="H64" s="39">
        <v>7182</v>
      </c>
      <c r="I64" s="39">
        <v>6933</v>
      </c>
      <c r="J64" s="39">
        <v>7055</v>
      </c>
      <c r="K64" s="39">
        <v>6700</v>
      </c>
      <c r="L64" s="39">
        <v>6460</v>
      </c>
      <c r="M64" s="39">
        <v>6768</v>
      </c>
      <c r="N64" s="39">
        <v>6520</v>
      </c>
      <c r="O64" s="39">
        <v>6307</v>
      </c>
      <c r="P64" s="39">
        <v>5483</v>
      </c>
      <c r="Q64" s="39">
        <v>5946</v>
      </c>
      <c r="R64" s="39">
        <v>5878</v>
      </c>
      <c r="S64" s="39">
        <v>5501</v>
      </c>
      <c r="T64" s="39">
        <v>5549</v>
      </c>
      <c r="U64" s="39">
        <v>5737</v>
      </c>
      <c r="V64" s="39">
        <v>4462</v>
      </c>
      <c r="X64" s="1"/>
    </row>
    <row r="65" spans="2:24" s="2" customFormat="1">
      <c r="B65" s="21" t="s">
        <v>9</v>
      </c>
      <c r="C65" s="22">
        <f t="shared" ref="C65" si="30">C59-C61-C62-C63-C64</f>
        <v>39699</v>
      </c>
      <c r="D65" s="22">
        <f t="shared" ref="D65:E65" si="31">D59-D61-D62-D63-D64</f>
        <v>42710</v>
      </c>
      <c r="E65" s="22">
        <f t="shared" si="31"/>
        <v>43700</v>
      </c>
      <c r="F65" s="22">
        <f t="shared" ref="F65:M65" si="32">F59-F61-F62-F63-F64</f>
        <v>47084</v>
      </c>
      <c r="G65" s="22">
        <f t="shared" si="32"/>
        <v>44276</v>
      </c>
      <c r="H65" s="22">
        <f t="shared" si="32"/>
        <v>48588</v>
      </c>
      <c r="I65" s="22">
        <f t="shared" si="32"/>
        <v>46772</v>
      </c>
      <c r="J65" s="22">
        <f t="shared" si="32"/>
        <v>46246</v>
      </c>
      <c r="K65" s="22">
        <f t="shared" si="32"/>
        <v>40692</v>
      </c>
      <c r="L65" s="22">
        <f t="shared" si="32"/>
        <v>41261</v>
      </c>
      <c r="M65" s="22">
        <f t="shared" si="32"/>
        <v>41253</v>
      </c>
      <c r="N65" s="22">
        <f t="shared" ref="N65:V65" si="33">N59-N61-N62-N63-N64</f>
        <v>40282</v>
      </c>
      <c r="O65" s="22">
        <f t="shared" si="33"/>
        <v>37818</v>
      </c>
      <c r="P65" s="22">
        <f t="shared" si="33"/>
        <v>37704</v>
      </c>
      <c r="Q65" s="22">
        <f>Q59-Q61-Q62-Q63-Q64</f>
        <v>38449</v>
      </c>
      <c r="R65" s="22">
        <f t="shared" si="33"/>
        <v>38578</v>
      </c>
      <c r="S65" s="22">
        <f t="shared" si="33"/>
        <v>38247</v>
      </c>
      <c r="T65" s="22">
        <f t="shared" si="33"/>
        <v>37037</v>
      </c>
      <c r="U65" s="22">
        <f t="shared" si="33"/>
        <v>36212</v>
      </c>
      <c r="V65" s="22">
        <f t="shared" si="33"/>
        <v>26130</v>
      </c>
      <c r="X65" s="1"/>
    </row>
    <row r="66" spans="2:24" s="2" customFormat="1">
      <c r="X66" s="1"/>
    </row>
    <row r="67" spans="2:24" s="2" customFormat="1">
      <c r="X67" s="1"/>
    </row>
    <row r="68" spans="2:24" s="2" customFormat="1">
      <c r="J68" s="39"/>
      <c r="K68" s="39"/>
      <c r="L68" s="39"/>
      <c r="M68" s="39"/>
      <c r="N68" s="39"/>
      <c r="O68" s="39"/>
      <c r="P68" s="39"/>
      <c r="Q68" s="39"/>
      <c r="R68" s="39"/>
      <c r="S68" s="39"/>
      <c r="T68" s="39"/>
      <c r="U68" s="39"/>
      <c r="V68" s="39"/>
      <c r="X68" s="1"/>
    </row>
    <row r="69" spans="2:24" s="2" customFormat="1">
      <c r="X69" s="1"/>
    </row>
    <row r="70" spans="2:24" s="2" customFormat="1">
      <c r="X70" s="1"/>
    </row>
    <row r="71" spans="2:24" s="2" customFormat="1">
      <c r="X71" s="1"/>
    </row>
    <row r="72" spans="2:24" s="2" customFormat="1">
      <c r="X72" s="1"/>
    </row>
    <row r="73" spans="2:24" s="2" customFormat="1">
      <c r="X73" s="1"/>
    </row>
    <row r="74" spans="2:24" s="2" customFormat="1">
      <c r="X74" s="1"/>
    </row>
    <row r="75" spans="2:24" s="2" customFormat="1">
      <c r="X75" s="1"/>
    </row>
    <row r="76" spans="2:24" s="2" customFormat="1">
      <c r="X76" s="1"/>
    </row>
    <row r="77" spans="2:24" s="2" customFormat="1">
      <c r="X77" s="1"/>
    </row>
    <row r="78" spans="2:24" s="2" customFormat="1">
      <c r="X78" s="1"/>
    </row>
    <row r="79" spans="2:24" s="2" customFormat="1">
      <c r="X79" s="1"/>
    </row>
    <row r="80" spans="2:24" s="2" customFormat="1">
      <c r="X80" s="1"/>
    </row>
    <row r="81" spans="24:24" s="2" customFormat="1">
      <c r="X81" s="1"/>
    </row>
    <row r="82" spans="24:24" s="2" customFormat="1">
      <c r="X82" s="1"/>
    </row>
    <row r="83" spans="24:24" s="2" customFormat="1">
      <c r="X83" s="1"/>
    </row>
    <row r="84" spans="24:24" s="2" customFormat="1">
      <c r="X84" s="1"/>
    </row>
    <row r="85" spans="24:24" s="2" customFormat="1">
      <c r="X85" s="1"/>
    </row>
    <row r="86" spans="24:24" s="2" customFormat="1">
      <c r="X86" s="1"/>
    </row>
    <row r="87" spans="24:24" s="2" customFormat="1">
      <c r="X87" s="1"/>
    </row>
    <row r="88" spans="24:24" s="2" customFormat="1">
      <c r="X88" s="1"/>
    </row>
    <row r="89" spans="24:24" s="2" customFormat="1">
      <c r="X89" s="1"/>
    </row>
    <row r="90" spans="24:24" s="2" customFormat="1">
      <c r="X90" s="1"/>
    </row>
    <row r="91" spans="24:24" s="2" customFormat="1">
      <c r="X91" s="1"/>
    </row>
    <row r="92" spans="24:24" s="2" customFormat="1">
      <c r="X92" s="1"/>
    </row>
    <row r="93" spans="24:24" s="2" customFormat="1">
      <c r="X93" s="1"/>
    </row>
    <row r="94" spans="24:24" s="2" customFormat="1">
      <c r="X94" s="1"/>
    </row>
    <row r="95" spans="24:24" s="2" customFormat="1">
      <c r="X95" s="1"/>
    </row>
    <row r="96" spans="24:24" s="2" customFormat="1">
      <c r="X96" s="1"/>
    </row>
    <row r="97" spans="24:24" s="2" customFormat="1">
      <c r="X97" s="1"/>
    </row>
    <row r="98" spans="24:24" s="2" customFormat="1">
      <c r="X98" s="1"/>
    </row>
    <row r="99" spans="24:24" s="2" customFormat="1">
      <c r="X99" s="1"/>
    </row>
    <row r="100" spans="24:24" s="2" customFormat="1">
      <c r="X100" s="1"/>
    </row>
    <row r="101" spans="24:24" s="2" customFormat="1">
      <c r="X101" s="1"/>
    </row>
    <row r="102" spans="24:24" s="2" customFormat="1">
      <c r="X102" s="1"/>
    </row>
    <row r="103" spans="24:24" s="2" customFormat="1">
      <c r="X103" s="1"/>
    </row>
    <row r="104" spans="24:24" s="2" customFormat="1">
      <c r="X104" s="1"/>
    </row>
    <row r="105" spans="24:24" s="2" customFormat="1">
      <c r="X105" s="1"/>
    </row>
    <row r="106" spans="24:24" s="2" customFormat="1">
      <c r="X106" s="1"/>
    </row>
    <row r="107" spans="24:24" s="2" customFormat="1">
      <c r="X107" s="1"/>
    </row>
    <row r="108" spans="24:24" s="2" customFormat="1">
      <c r="X108" s="1"/>
    </row>
    <row r="109" spans="24:24" s="2" customFormat="1">
      <c r="X109" s="1"/>
    </row>
    <row r="110" spans="24:24" s="2" customFormat="1">
      <c r="X110" s="1"/>
    </row>
    <row r="111" spans="24:24" s="2" customFormat="1">
      <c r="X111" s="1"/>
    </row>
    <row r="112" spans="24:24" s="2" customFormat="1">
      <c r="X112" s="1"/>
    </row>
    <row r="113" spans="24:24" s="2" customFormat="1">
      <c r="X113" s="1"/>
    </row>
    <row r="114" spans="24:24" s="2" customFormat="1">
      <c r="X114" s="1"/>
    </row>
    <row r="115" spans="24:24" s="2" customFormat="1">
      <c r="X115" s="1"/>
    </row>
    <row r="116" spans="24:24" s="2" customFormat="1">
      <c r="X116" s="1"/>
    </row>
    <row r="117" spans="24:24" s="2" customFormat="1">
      <c r="X117" s="1"/>
    </row>
    <row r="118" spans="24:24" s="2" customFormat="1">
      <c r="X118" s="1"/>
    </row>
    <row r="119" spans="24:24" s="2" customFormat="1">
      <c r="X119" s="1"/>
    </row>
    <row r="120" spans="24:24" s="2" customFormat="1">
      <c r="X120" s="1"/>
    </row>
    <row r="121" spans="24:24" s="2" customFormat="1">
      <c r="X121" s="1"/>
    </row>
    <row r="122" spans="24:24" s="2" customFormat="1">
      <c r="X122" s="1"/>
    </row>
    <row r="123" spans="24:24" s="2" customFormat="1">
      <c r="X123" s="1"/>
    </row>
    <row r="124" spans="24:24" s="2" customFormat="1">
      <c r="X124" s="1"/>
    </row>
    <row r="125" spans="24:24" s="2" customFormat="1">
      <c r="X125" s="1"/>
    </row>
    <row r="126" spans="24:24" s="2" customFormat="1">
      <c r="X126" s="1"/>
    </row>
    <row r="127" spans="24:24" s="2" customFormat="1">
      <c r="X127" s="1"/>
    </row>
    <row r="128" spans="24:24" s="2" customFormat="1">
      <c r="X128" s="1"/>
    </row>
    <row r="129" spans="24:24" s="2" customFormat="1">
      <c r="X129" s="1"/>
    </row>
    <row r="130" spans="24:24" s="2" customFormat="1">
      <c r="X130" s="1"/>
    </row>
    <row r="131" spans="24:24" s="2" customFormat="1">
      <c r="X131" s="1"/>
    </row>
    <row r="132" spans="24:24" s="2" customFormat="1">
      <c r="X132" s="1"/>
    </row>
    <row r="133" spans="24:24" s="2" customFormat="1">
      <c r="X133" s="1"/>
    </row>
    <row r="134" spans="24:24" s="2" customFormat="1">
      <c r="X134" s="1"/>
    </row>
    <row r="135" spans="24:24" s="2" customFormat="1">
      <c r="X135" s="1"/>
    </row>
    <row r="136" spans="24:24" s="2" customFormat="1">
      <c r="X136" s="1"/>
    </row>
    <row r="137" spans="24:24" s="2" customFormat="1">
      <c r="X137" s="1"/>
    </row>
    <row r="138" spans="24:24" s="2" customFormat="1">
      <c r="X138" s="1"/>
    </row>
    <row r="139" spans="24:24" s="2" customFormat="1">
      <c r="X139" s="1"/>
    </row>
    <row r="140" spans="24:24" s="2" customFormat="1">
      <c r="X140" s="1"/>
    </row>
    <row r="141" spans="24:24" s="2" customFormat="1">
      <c r="X141" s="1"/>
    </row>
    <row r="142" spans="24:24" s="2" customFormat="1">
      <c r="X142" s="1"/>
    </row>
    <row r="143" spans="24:24" s="2" customFormat="1">
      <c r="X143" s="1"/>
    </row>
    <row r="144" spans="24:24" s="2" customFormat="1">
      <c r="X144" s="1"/>
    </row>
    <row r="145" spans="24:24" s="2" customFormat="1">
      <c r="X145" s="1"/>
    </row>
    <row r="146" spans="24:24" s="2" customFormat="1">
      <c r="X146" s="1"/>
    </row>
    <row r="147" spans="24:24" s="2" customFormat="1">
      <c r="X147" s="1"/>
    </row>
    <row r="148" spans="24:24" s="2" customFormat="1">
      <c r="X148" s="1"/>
    </row>
    <row r="149" spans="24:24" s="2" customFormat="1">
      <c r="X149" s="1"/>
    </row>
    <row r="150" spans="24:24" s="2" customFormat="1">
      <c r="X150" s="1"/>
    </row>
    <row r="151" spans="24:24" s="2" customFormat="1">
      <c r="X151" s="1"/>
    </row>
    <row r="152" spans="24:24" s="2" customFormat="1">
      <c r="X152" s="1"/>
    </row>
    <row r="153" spans="24:24" s="2" customFormat="1">
      <c r="X153" s="1"/>
    </row>
    <row r="154" spans="24:24" s="2" customFormat="1">
      <c r="X154" s="1"/>
    </row>
    <row r="155" spans="24:24" s="2" customFormat="1">
      <c r="X155" s="1"/>
    </row>
    <row r="156" spans="24:24" s="2" customFormat="1">
      <c r="X156" s="1"/>
    </row>
    <row r="157" spans="24:24" s="2" customFormat="1">
      <c r="X157" s="1"/>
    </row>
    <row r="158" spans="24:24" s="2" customFormat="1">
      <c r="X158" s="1"/>
    </row>
    <row r="159" spans="24:24" s="2" customFormat="1">
      <c r="X159" s="1"/>
    </row>
    <row r="160" spans="24:24" s="2" customFormat="1">
      <c r="X160" s="1"/>
    </row>
    <row r="161" spans="24:24" s="2" customFormat="1">
      <c r="X161" s="1"/>
    </row>
    <row r="162" spans="24:24" s="2" customFormat="1">
      <c r="X162" s="1"/>
    </row>
    <row r="163" spans="24:24" s="2" customFormat="1">
      <c r="X163" s="1"/>
    </row>
    <row r="164" spans="24:24" s="2" customFormat="1">
      <c r="X164" s="1"/>
    </row>
    <row r="165" spans="24:24" s="2" customFormat="1">
      <c r="X165" s="1"/>
    </row>
    <row r="166" spans="24:24" s="2" customFormat="1">
      <c r="X166" s="1"/>
    </row>
    <row r="167" spans="24:24" s="2" customFormat="1">
      <c r="X167" s="1"/>
    </row>
    <row r="168" spans="24:24" s="2" customFormat="1">
      <c r="X168" s="1"/>
    </row>
    <row r="169" spans="24:24" s="2" customFormat="1">
      <c r="X169" s="1"/>
    </row>
    <row r="170" spans="24:24" s="2" customFormat="1">
      <c r="X170" s="1"/>
    </row>
    <row r="171" spans="24:24" s="2" customFormat="1">
      <c r="X171" s="1"/>
    </row>
    <row r="172" spans="24:24" s="2" customFormat="1">
      <c r="X172" s="1"/>
    </row>
    <row r="173" spans="24:24" s="2" customFormat="1">
      <c r="X173" s="1"/>
    </row>
    <row r="174" spans="24:24" s="2" customFormat="1">
      <c r="X174" s="1"/>
    </row>
    <row r="175" spans="24:24" s="2" customFormat="1">
      <c r="X175" s="1"/>
    </row>
    <row r="176" spans="24:24" s="2" customFormat="1">
      <c r="X176" s="1"/>
    </row>
    <row r="177" spans="24:24" s="2" customFormat="1">
      <c r="X177" s="1"/>
    </row>
    <row r="178" spans="24:24" s="2" customFormat="1">
      <c r="X178" s="1"/>
    </row>
    <row r="179" spans="24:24" s="2" customFormat="1">
      <c r="X179" s="1"/>
    </row>
    <row r="180" spans="24:24" s="2" customFormat="1">
      <c r="X180" s="1"/>
    </row>
    <row r="181" spans="24:24" s="2" customFormat="1">
      <c r="X181" s="1"/>
    </row>
    <row r="182" spans="24:24" s="2" customFormat="1">
      <c r="X182" s="1"/>
    </row>
    <row r="183" spans="24:24" s="2" customFormat="1">
      <c r="X183" s="1"/>
    </row>
    <row r="184" spans="24:24" s="2" customFormat="1">
      <c r="X184" s="1"/>
    </row>
    <row r="185" spans="24:24" s="2" customFormat="1">
      <c r="X185" s="1"/>
    </row>
    <row r="186" spans="24:24" s="2" customFormat="1">
      <c r="X186" s="1"/>
    </row>
    <row r="187" spans="24:24" s="2" customFormat="1">
      <c r="X187" s="1"/>
    </row>
    <row r="188" spans="24:24" s="2" customFormat="1">
      <c r="X188" s="1"/>
    </row>
    <row r="189" spans="24:24" s="2" customFormat="1">
      <c r="X189" s="1"/>
    </row>
    <row r="190" spans="24:24" s="2" customFormat="1">
      <c r="X190" s="1"/>
    </row>
    <row r="191" spans="24:24" s="2" customFormat="1">
      <c r="X191" s="1"/>
    </row>
    <row r="192" spans="24:24" s="2" customFormat="1">
      <c r="X192" s="1"/>
    </row>
    <row r="193" spans="24:24" s="2" customFormat="1">
      <c r="X193" s="1"/>
    </row>
    <row r="194" spans="24:24" s="2" customFormat="1">
      <c r="X194" s="1"/>
    </row>
    <row r="195" spans="24:24" s="2" customFormat="1">
      <c r="X195" s="1"/>
    </row>
    <row r="196" spans="24:24" s="2" customFormat="1">
      <c r="X196" s="1"/>
    </row>
    <row r="197" spans="24:24" s="2" customFormat="1">
      <c r="X197" s="1"/>
    </row>
    <row r="198" spans="24:24" s="2" customFormat="1">
      <c r="X198" s="1"/>
    </row>
    <row r="199" spans="24:24" s="2" customFormat="1">
      <c r="X199" s="1"/>
    </row>
    <row r="200" spans="24:24" s="2" customFormat="1">
      <c r="X200" s="1"/>
    </row>
    <row r="201" spans="24:24" s="2" customFormat="1">
      <c r="X201" s="1"/>
    </row>
    <row r="202" spans="24:24" s="2" customFormat="1">
      <c r="X202" s="1"/>
    </row>
    <row r="203" spans="24:24" s="2" customFormat="1">
      <c r="X203" s="1"/>
    </row>
    <row r="204" spans="24:24" s="2" customFormat="1">
      <c r="X204" s="1"/>
    </row>
    <row r="205" spans="24:24" s="2" customFormat="1">
      <c r="X205" s="1"/>
    </row>
    <row r="206" spans="24:24" s="2" customFormat="1">
      <c r="X206" s="1"/>
    </row>
    <row r="207" spans="24:24" s="2" customFormat="1">
      <c r="X207" s="1"/>
    </row>
    <row r="208" spans="24:24" s="2" customFormat="1">
      <c r="X208" s="1"/>
    </row>
    <row r="209" spans="24:24" s="2" customFormat="1">
      <c r="X209" s="1"/>
    </row>
    <row r="210" spans="24:24" s="2" customFormat="1">
      <c r="X210" s="1"/>
    </row>
    <row r="211" spans="24:24" s="2" customFormat="1">
      <c r="X211" s="1"/>
    </row>
    <row r="212" spans="24:24" s="2" customFormat="1">
      <c r="X212" s="1"/>
    </row>
    <row r="213" spans="24:24" s="2" customFormat="1">
      <c r="X213" s="1"/>
    </row>
    <row r="214" spans="24:24" s="2" customFormat="1">
      <c r="X214" s="1"/>
    </row>
    <row r="215" spans="24:24" s="2" customFormat="1">
      <c r="X215" s="1"/>
    </row>
    <row r="216" spans="24:24" s="2" customFormat="1">
      <c r="X216" s="1"/>
    </row>
    <row r="217" spans="24:24" s="2" customFormat="1">
      <c r="X217" s="1"/>
    </row>
    <row r="218" spans="24:24" s="2" customFormat="1">
      <c r="X218" s="1"/>
    </row>
    <row r="219" spans="24:24" s="2" customFormat="1">
      <c r="X219" s="1"/>
    </row>
    <row r="220" spans="24:24" s="2" customFormat="1">
      <c r="X220" s="1"/>
    </row>
    <row r="221" spans="24:24" s="2" customFormat="1">
      <c r="X221" s="1"/>
    </row>
    <row r="222" spans="24:24" s="2" customFormat="1">
      <c r="X222" s="1"/>
    </row>
    <row r="223" spans="24:24" s="2" customFormat="1">
      <c r="X223" s="1"/>
    </row>
    <row r="224" spans="24:24" s="2" customFormat="1">
      <c r="X224" s="1"/>
    </row>
    <row r="225" spans="24:24" s="2" customFormat="1">
      <c r="X225" s="1"/>
    </row>
    <row r="226" spans="24:24" s="2" customFormat="1">
      <c r="X226" s="1"/>
    </row>
    <row r="227" spans="24:24" s="2" customFormat="1">
      <c r="X227" s="1"/>
    </row>
    <row r="228" spans="24:24" s="2" customFormat="1">
      <c r="X228" s="1"/>
    </row>
    <row r="229" spans="24:24" s="2" customFormat="1">
      <c r="X229" s="1"/>
    </row>
    <row r="230" spans="24:24" s="2" customFormat="1">
      <c r="X230" s="1"/>
    </row>
    <row r="231" spans="24:24" s="2" customFormat="1">
      <c r="X231" s="1"/>
    </row>
    <row r="232" spans="24:24" s="2" customFormat="1">
      <c r="X232" s="1"/>
    </row>
    <row r="233" spans="24:24" s="2" customFormat="1">
      <c r="X233" s="1"/>
    </row>
    <row r="234" spans="24:24" s="2" customFormat="1">
      <c r="X234" s="1"/>
    </row>
    <row r="235" spans="24:24" s="2" customFormat="1">
      <c r="X235" s="1"/>
    </row>
    <row r="236" spans="24:24" s="2" customFormat="1">
      <c r="X236" s="1"/>
    </row>
    <row r="237" spans="24:24" s="2" customFormat="1">
      <c r="X237" s="1"/>
    </row>
    <row r="238" spans="24:24" s="2" customFormat="1">
      <c r="X238" s="1"/>
    </row>
    <row r="239" spans="24:24" s="2" customFormat="1">
      <c r="X239" s="1"/>
    </row>
    <row r="240" spans="24:24" s="2" customFormat="1">
      <c r="X240" s="1"/>
    </row>
    <row r="241" spans="24:24" s="2" customFormat="1">
      <c r="X241" s="1"/>
    </row>
    <row r="242" spans="24:24" s="2" customFormat="1">
      <c r="X242" s="1"/>
    </row>
    <row r="243" spans="24:24" s="2" customFormat="1">
      <c r="X243" s="1"/>
    </row>
    <row r="244" spans="24:24" s="2" customFormat="1">
      <c r="X244" s="1"/>
    </row>
    <row r="245" spans="24:24" s="2" customFormat="1">
      <c r="X245" s="1"/>
    </row>
    <row r="246" spans="24:24" s="2" customFormat="1">
      <c r="X246" s="1"/>
    </row>
    <row r="247" spans="24:24" s="2" customFormat="1">
      <c r="X247" s="1"/>
    </row>
    <row r="248" spans="24:24" s="2" customFormat="1">
      <c r="X248" s="1"/>
    </row>
    <row r="249" spans="24:24" s="2" customFormat="1">
      <c r="X249" s="1"/>
    </row>
    <row r="250" spans="24:24" s="2" customFormat="1">
      <c r="X250" s="1"/>
    </row>
    <row r="251" spans="24:24" s="2" customFormat="1">
      <c r="X251" s="1"/>
    </row>
    <row r="252" spans="24:24" s="2" customFormat="1">
      <c r="X252" s="1"/>
    </row>
    <row r="253" spans="24:24" s="2" customFormat="1">
      <c r="X253" s="1"/>
    </row>
    <row r="254" spans="24:24" s="2" customFormat="1">
      <c r="X254" s="1"/>
    </row>
    <row r="255" spans="24:24" s="2" customFormat="1">
      <c r="X255" s="1"/>
    </row>
    <row r="256" spans="24:24" s="2" customFormat="1">
      <c r="X256" s="1"/>
    </row>
    <row r="257" spans="24:24" s="2" customFormat="1">
      <c r="X257" s="1"/>
    </row>
    <row r="258" spans="24:24" s="2" customFormat="1">
      <c r="X258" s="1"/>
    </row>
    <row r="259" spans="24:24" s="2" customFormat="1">
      <c r="X259" s="1"/>
    </row>
    <row r="260" spans="24:24" s="2" customFormat="1">
      <c r="X260" s="1"/>
    </row>
    <row r="261" spans="24:24" s="2" customFormat="1">
      <c r="X261" s="1"/>
    </row>
    <row r="262" spans="24:24" s="2" customFormat="1">
      <c r="X262" s="1"/>
    </row>
    <row r="263" spans="24:24" s="2" customFormat="1">
      <c r="X263" s="1"/>
    </row>
    <row r="264" spans="24:24" s="2" customFormat="1">
      <c r="X264" s="1"/>
    </row>
    <row r="265" spans="24:24" s="2" customFormat="1">
      <c r="X265" s="1"/>
    </row>
    <row r="266" spans="24:24" s="2" customFormat="1">
      <c r="X266" s="1"/>
    </row>
    <row r="267" spans="24:24" s="2" customFormat="1">
      <c r="X267" s="1"/>
    </row>
    <row r="268" spans="24:24" s="2" customFormat="1">
      <c r="X268" s="1"/>
    </row>
    <row r="269" spans="24:24" s="2" customFormat="1">
      <c r="X269" s="1"/>
    </row>
    <row r="270" spans="24:24" s="2" customFormat="1">
      <c r="X270" s="1"/>
    </row>
    <row r="271" spans="24:24" s="2" customFormat="1">
      <c r="X271" s="1"/>
    </row>
    <row r="272" spans="24:24" s="2" customFormat="1">
      <c r="X272" s="1"/>
    </row>
    <row r="273" spans="24:24" s="2" customFormat="1">
      <c r="X273" s="1"/>
    </row>
    <row r="274" spans="24:24" s="2" customFormat="1">
      <c r="X274" s="1"/>
    </row>
    <row r="275" spans="24:24" s="2" customFormat="1">
      <c r="X275" s="1"/>
    </row>
    <row r="276" spans="24:24" s="2" customFormat="1">
      <c r="X276" s="1"/>
    </row>
    <row r="277" spans="24:24" s="2" customFormat="1">
      <c r="X277" s="1"/>
    </row>
    <row r="278" spans="24:24" s="2" customFormat="1">
      <c r="X278" s="1"/>
    </row>
    <row r="279" spans="24:24" s="2" customFormat="1">
      <c r="X279" s="1"/>
    </row>
    <row r="280" spans="24:24" s="2" customFormat="1">
      <c r="X280" s="1"/>
    </row>
    <row r="281" spans="24:24" s="2" customFormat="1">
      <c r="X281" s="1"/>
    </row>
    <row r="282" spans="24:24" s="2" customFormat="1">
      <c r="X282" s="1"/>
    </row>
    <row r="283" spans="24:24" s="2" customFormat="1">
      <c r="X283" s="1"/>
    </row>
    <row r="284" spans="24:24" s="2" customFormat="1">
      <c r="X284" s="1"/>
    </row>
    <row r="285" spans="24:24" s="2" customFormat="1">
      <c r="X285" s="1"/>
    </row>
    <row r="286" spans="24:24" s="2" customFormat="1">
      <c r="X286" s="1"/>
    </row>
    <row r="287" spans="24:24" s="2" customFormat="1">
      <c r="X287" s="1"/>
    </row>
    <row r="288" spans="24:24" s="2" customFormat="1">
      <c r="X288" s="1"/>
    </row>
    <row r="289" spans="24:24" s="2" customFormat="1">
      <c r="X289" s="1"/>
    </row>
    <row r="290" spans="24:24" s="2" customFormat="1">
      <c r="X290" s="1"/>
    </row>
    <row r="291" spans="24:24" s="2" customFormat="1">
      <c r="X291" s="1"/>
    </row>
    <row r="292" spans="24:24" s="2" customFormat="1">
      <c r="X292" s="1"/>
    </row>
    <row r="293" spans="24:24" s="2" customFormat="1">
      <c r="X293" s="1"/>
    </row>
    <row r="294" spans="24:24" s="2" customFormat="1">
      <c r="X294" s="1"/>
    </row>
    <row r="295" spans="24:24" s="2" customFormat="1">
      <c r="X295" s="1"/>
    </row>
    <row r="296" spans="24:24" s="2" customFormat="1">
      <c r="X296" s="1"/>
    </row>
    <row r="297" spans="24:24" s="2" customFormat="1">
      <c r="X297" s="1"/>
    </row>
    <row r="298" spans="24:24" s="2" customFormat="1">
      <c r="X298" s="1"/>
    </row>
    <row r="299" spans="24:24" s="2" customFormat="1">
      <c r="X299" s="1"/>
    </row>
    <row r="300" spans="24:24" s="2" customFormat="1">
      <c r="X300" s="1"/>
    </row>
    <row r="301" spans="24:24" s="2" customFormat="1">
      <c r="X301" s="1"/>
    </row>
    <row r="302" spans="24:24" s="2" customFormat="1">
      <c r="X302" s="1"/>
    </row>
    <row r="303" spans="24:24" s="2" customFormat="1">
      <c r="X303" s="1"/>
    </row>
    <row r="304" spans="24:24" s="2" customFormat="1">
      <c r="X304" s="1"/>
    </row>
    <row r="305" spans="24:24" s="2" customFormat="1">
      <c r="X305" s="1"/>
    </row>
    <row r="306" spans="24:24" s="2" customFormat="1">
      <c r="X306" s="1"/>
    </row>
    <row r="307" spans="24:24" s="2" customFormat="1">
      <c r="X307" s="1"/>
    </row>
    <row r="308" spans="24:24" s="2" customFormat="1">
      <c r="X308" s="1"/>
    </row>
    <row r="309" spans="24:24" s="2" customFormat="1">
      <c r="X309" s="1"/>
    </row>
    <row r="310" spans="24:24" s="2" customFormat="1">
      <c r="X310" s="1"/>
    </row>
    <row r="311" spans="24:24" s="2" customFormat="1">
      <c r="X311" s="1"/>
    </row>
    <row r="312" spans="24:24" s="2" customFormat="1">
      <c r="X312" s="1"/>
    </row>
    <row r="313" spans="24:24" s="2" customFormat="1">
      <c r="X313" s="1"/>
    </row>
    <row r="314" spans="24:24" s="2" customFormat="1">
      <c r="X314" s="1"/>
    </row>
    <row r="315" spans="24:24" s="2" customFormat="1">
      <c r="X315" s="1"/>
    </row>
    <row r="316" spans="24:24" s="2" customFormat="1">
      <c r="X316" s="1"/>
    </row>
    <row r="317" spans="24:24" s="2" customFormat="1">
      <c r="X317" s="1"/>
    </row>
    <row r="318" spans="24:24" s="2" customFormat="1">
      <c r="X318" s="1"/>
    </row>
    <row r="319" spans="24:24" s="2" customFormat="1">
      <c r="X319" s="1"/>
    </row>
    <row r="320" spans="24:24" s="2" customFormat="1">
      <c r="X320" s="1"/>
    </row>
    <row r="321" spans="24:24" s="2" customFormat="1">
      <c r="X321" s="1"/>
    </row>
    <row r="322" spans="24:24" s="2" customFormat="1">
      <c r="X322" s="1"/>
    </row>
    <row r="323" spans="24:24" s="2" customFormat="1">
      <c r="X323" s="1"/>
    </row>
    <row r="324" spans="24:24" s="2" customFormat="1">
      <c r="X324" s="1"/>
    </row>
    <row r="325" spans="24:24" s="2" customFormat="1">
      <c r="X325" s="1"/>
    </row>
    <row r="326" spans="24:24" s="2" customFormat="1">
      <c r="X326" s="1"/>
    </row>
    <row r="327" spans="24:24" s="2" customFormat="1">
      <c r="X327" s="1"/>
    </row>
    <row r="328" spans="24:24" s="2" customFormat="1">
      <c r="X328" s="1"/>
    </row>
    <row r="329" spans="24:24" s="2" customFormat="1">
      <c r="X329" s="1"/>
    </row>
    <row r="330" spans="24:24" s="2" customFormat="1">
      <c r="X330" s="1"/>
    </row>
    <row r="331" spans="24:24" s="2" customFormat="1">
      <c r="X331" s="1"/>
    </row>
    <row r="332" spans="24:24" s="2" customFormat="1">
      <c r="X332" s="1"/>
    </row>
    <row r="333" spans="24:24" s="2" customFormat="1">
      <c r="X333" s="1"/>
    </row>
    <row r="334" spans="24:24" s="2" customFormat="1">
      <c r="X334" s="1"/>
    </row>
    <row r="335" spans="24:24" s="2" customFormat="1">
      <c r="X335" s="1"/>
    </row>
    <row r="336" spans="24:24" s="2" customFormat="1">
      <c r="X336" s="1"/>
    </row>
    <row r="337" spans="24:24" s="2" customFormat="1">
      <c r="X337" s="1"/>
    </row>
    <row r="338" spans="24:24" s="2" customFormat="1">
      <c r="X338" s="1"/>
    </row>
    <row r="339" spans="24:24" s="2" customFormat="1">
      <c r="X339" s="1"/>
    </row>
    <row r="340" spans="24:24" s="2" customFormat="1">
      <c r="X340" s="1"/>
    </row>
    <row r="341" spans="24:24" s="2" customFormat="1">
      <c r="X341" s="1"/>
    </row>
    <row r="342" spans="24:24" s="2" customFormat="1">
      <c r="X342" s="1"/>
    </row>
    <row r="343" spans="24:24" s="2" customFormat="1">
      <c r="X343" s="1"/>
    </row>
    <row r="344" spans="24:24" s="2" customFormat="1">
      <c r="X344" s="1"/>
    </row>
    <row r="345" spans="24:24" s="2" customFormat="1">
      <c r="X345" s="1"/>
    </row>
    <row r="346" spans="24:24" s="2" customFormat="1">
      <c r="X346" s="1"/>
    </row>
    <row r="347" spans="24:24" s="2" customFormat="1">
      <c r="X347" s="1"/>
    </row>
    <row r="348" spans="24:24" s="2" customFormat="1">
      <c r="X348" s="1"/>
    </row>
    <row r="349" spans="24:24" s="2" customFormat="1">
      <c r="X349" s="1"/>
    </row>
    <row r="350" spans="24:24" s="2" customFormat="1">
      <c r="X350" s="1"/>
    </row>
    <row r="351" spans="24:24" s="2" customFormat="1">
      <c r="X351" s="1"/>
    </row>
    <row r="352" spans="24:24" s="2" customFormat="1">
      <c r="X352" s="1"/>
    </row>
    <row r="353" spans="24:24" s="2" customFormat="1">
      <c r="X353" s="1"/>
    </row>
    <row r="354" spans="24:24" s="2" customFormat="1">
      <c r="X354" s="1"/>
    </row>
    <row r="355" spans="24:24" s="2" customFormat="1">
      <c r="X355" s="1"/>
    </row>
    <row r="356" spans="24:24" s="2" customFormat="1">
      <c r="X356" s="1"/>
    </row>
    <row r="357" spans="24:24" s="2" customFormat="1">
      <c r="X357" s="1"/>
    </row>
    <row r="358" spans="24:24" s="2" customFormat="1">
      <c r="X358" s="1"/>
    </row>
    <row r="359" spans="24:24" s="2" customFormat="1">
      <c r="X359" s="1"/>
    </row>
    <row r="360" spans="24:24" s="2" customFormat="1">
      <c r="X360" s="1"/>
    </row>
    <row r="361" spans="24:24" s="2" customFormat="1">
      <c r="X361" s="1"/>
    </row>
    <row r="362" spans="24:24" s="2" customFormat="1">
      <c r="X362" s="1"/>
    </row>
    <row r="363" spans="24:24" s="2" customFormat="1">
      <c r="X363" s="1"/>
    </row>
    <row r="364" spans="24:24" s="2" customFormat="1">
      <c r="X364" s="1"/>
    </row>
    <row r="365" spans="24:24" s="2" customFormat="1">
      <c r="X365" s="1"/>
    </row>
    <row r="366" spans="24:24" s="2" customFormat="1">
      <c r="X366" s="1"/>
    </row>
    <row r="367" spans="24:24" s="2" customFormat="1">
      <c r="X367" s="1"/>
    </row>
    <row r="368" spans="24:24" s="2" customFormat="1">
      <c r="X368" s="1"/>
    </row>
    <row r="369" spans="24:24" s="2" customFormat="1">
      <c r="X369" s="1"/>
    </row>
    <row r="370" spans="24:24" s="2" customFormat="1">
      <c r="X370" s="1"/>
    </row>
    <row r="371" spans="24:24" s="2" customFormat="1">
      <c r="X371" s="1"/>
    </row>
    <row r="372" spans="24:24" s="2" customFormat="1">
      <c r="X372" s="1"/>
    </row>
    <row r="373" spans="24:24" s="2" customFormat="1">
      <c r="X373" s="1"/>
    </row>
    <row r="374" spans="24:24" s="2" customFormat="1">
      <c r="X374" s="1"/>
    </row>
    <row r="375" spans="24:24" s="2" customFormat="1">
      <c r="X375" s="1"/>
    </row>
    <row r="376" spans="24:24" s="2" customFormat="1">
      <c r="X376" s="1"/>
    </row>
    <row r="377" spans="24:24" s="2" customFormat="1">
      <c r="X377" s="1"/>
    </row>
    <row r="378" spans="24:24" s="2" customFormat="1">
      <c r="X378" s="1"/>
    </row>
    <row r="379" spans="24:24" s="2" customFormat="1">
      <c r="X379" s="1"/>
    </row>
    <row r="380" spans="24:24" s="2" customFormat="1">
      <c r="X380" s="1"/>
    </row>
    <row r="381" spans="24:24" s="2" customFormat="1">
      <c r="X381" s="1"/>
    </row>
    <row r="382" spans="24:24" s="2" customFormat="1">
      <c r="X382" s="1"/>
    </row>
    <row r="383" spans="24:24" s="2" customFormat="1">
      <c r="X383" s="1"/>
    </row>
    <row r="384" spans="24:24" s="2" customFormat="1">
      <c r="X384" s="1"/>
    </row>
    <row r="385" spans="24:24" s="2" customFormat="1">
      <c r="X385" s="1"/>
    </row>
    <row r="386" spans="24:24" s="2" customFormat="1">
      <c r="X386" s="1"/>
    </row>
    <row r="387" spans="24:24" s="2" customFormat="1">
      <c r="X387" s="1"/>
    </row>
    <row r="388" spans="24:24" s="2" customFormat="1">
      <c r="X388" s="1"/>
    </row>
    <row r="389" spans="24:24" s="2" customFormat="1">
      <c r="X389" s="1"/>
    </row>
    <row r="390" spans="24:24" s="2" customFormat="1">
      <c r="X390" s="1"/>
    </row>
    <row r="391" spans="24:24" s="2" customFormat="1">
      <c r="X391" s="1"/>
    </row>
    <row r="392" spans="24:24" s="2" customFormat="1">
      <c r="X392" s="1"/>
    </row>
    <row r="393" spans="24:24" s="2" customFormat="1">
      <c r="X393" s="1"/>
    </row>
    <row r="394" spans="24:24" s="2" customFormat="1">
      <c r="X394" s="1"/>
    </row>
    <row r="395" spans="24:24" s="2" customFormat="1">
      <c r="X395" s="1"/>
    </row>
    <row r="396" spans="24:24" s="2" customFormat="1">
      <c r="X396" s="1"/>
    </row>
    <row r="397" spans="24:24" s="2" customFormat="1">
      <c r="X397" s="1"/>
    </row>
    <row r="398" spans="24:24" s="2" customFormat="1">
      <c r="X398" s="1"/>
    </row>
    <row r="399" spans="24:24" s="2" customFormat="1">
      <c r="X399" s="1"/>
    </row>
    <row r="400" spans="24:24" s="2" customFormat="1">
      <c r="X400" s="1"/>
    </row>
    <row r="401" spans="24:24" s="2" customFormat="1">
      <c r="X401" s="1"/>
    </row>
    <row r="402" spans="24:24" s="2" customFormat="1">
      <c r="X402" s="1"/>
    </row>
    <row r="403" spans="24:24" s="2" customFormat="1">
      <c r="X403" s="1"/>
    </row>
    <row r="404" spans="24:24" s="2" customFormat="1">
      <c r="X404" s="1"/>
    </row>
    <row r="405" spans="24:24" s="2" customFormat="1">
      <c r="X405" s="1"/>
    </row>
    <row r="406" spans="24:24" s="2" customFormat="1">
      <c r="X406" s="1"/>
    </row>
    <row r="407" spans="24:24" s="2" customFormat="1">
      <c r="X407" s="1"/>
    </row>
    <row r="408" spans="24:24" s="2" customFormat="1">
      <c r="X408" s="1"/>
    </row>
    <row r="409" spans="24:24" s="2" customFormat="1">
      <c r="X409" s="1"/>
    </row>
    <row r="410" spans="24:24" s="2" customFormat="1">
      <c r="X410" s="1"/>
    </row>
    <row r="411" spans="24:24" s="2" customFormat="1">
      <c r="X411" s="1"/>
    </row>
    <row r="412" spans="24:24" s="2" customFormat="1">
      <c r="X412" s="1"/>
    </row>
    <row r="413" spans="24:24" s="2" customFormat="1">
      <c r="X413" s="1"/>
    </row>
    <row r="414" spans="24:24" s="2" customFormat="1">
      <c r="X414" s="1"/>
    </row>
    <row r="415" spans="24:24" s="2" customFormat="1">
      <c r="X415" s="1"/>
    </row>
    <row r="416" spans="24:24" s="2" customFormat="1">
      <c r="X416" s="1"/>
    </row>
    <row r="417" spans="24:24" s="2" customFormat="1">
      <c r="X417" s="1"/>
    </row>
    <row r="418" spans="24:24" s="2" customFormat="1">
      <c r="X418" s="1"/>
    </row>
    <row r="419" spans="24:24" s="2" customFormat="1">
      <c r="X419" s="1"/>
    </row>
    <row r="420" spans="24:24" s="2" customFormat="1">
      <c r="X420" s="1"/>
    </row>
    <row r="421" spans="24:24" s="2" customFormat="1">
      <c r="X421" s="1"/>
    </row>
    <row r="422" spans="24:24" s="2" customFormat="1">
      <c r="X422" s="1"/>
    </row>
    <row r="423" spans="24:24" s="2" customFormat="1">
      <c r="X423" s="1"/>
    </row>
    <row r="424" spans="24:24" s="2" customFormat="1">
      <c r="X424" s="1"/>
    </row>
    <row r="425" spans="24:24" s="2" customFormat="1">
      <c r="X425" s="1"/>
    </row>
    <row r="426" spans="24:24" s="2" customFormat="1">
      <c r="X426" s="1"/>
    </row>
    <row r="427" spans="24:24" s="2" customFormat="1">
      <c r="X427" s="1"/>
    </row>
    <row r="428" spans="24:24" s="2" customFormat="1">
      <c r="X428" s="1"/>
    </row>
    <row r="429" spans="24:24" s="2" customFormat="1">
      <c r="X429" s="1"/>
    </row>
    <row r="430" spans="24:24" s="2" customFormat="1">
      <c r="X430" s="1"/>
    </row>
    <row r="431" spans="24:24" s="2" customFormat="1">
      <c r="X431" s="1"/>
    </row>
    <row r="432" spans="24:24" s="2" customFormat="1">
      <c r="X432" s="1"/>
    </row>
    <row r="433" spans="24:24" s="2" customFormat="1">
      <c r="X433" s="1"/>
    </row>
    <row r="434" spans="24:24" s="2" customFormat="1">
      <c r="X434" s="1"/>
    </row>
    <row r="435" spans="24:24" s="2" customFormat="1">
      <c r="X435" s="1"/>
    </row>
    <row r="436" spans="24:24" s="2" customFormat="1">
      <c r="X436" s="1"/>
    </row>
    <row r="437" spans="24:24" s="2" customFormat="1">
      <c r="X437" s="1"/>
    </row>
    <row r="438" spans="24:24" s="2" customFormat="1">
      <c r="X438" s="1"/>
    </row>
    <row r="439" spans="24:24" s="2" customFormat="1">
      <c r="X439" s="1"/>
    </row>
    <row r="440" spans="24:24" s="2" customFormat="1">
      <c r="X440" s="1"/>
    </row>
    <row r="441" spans="24:24" s="2" customFormat="1">
      <c r="X441" s="1"/>
    </row>
    <row r="442" spans="24:24" s="2" customFormat="1">
      <c r="X442" s="1"/>
    </row>
    <row r="443" spans="24:24" s="2" customFormat="1">
      <c r="X443" s="1"/>
    </row>
    <row r="444" spans="24:24" s="2" customFormat="1">
      <c r="X444" s="1"/>
    </row>
    <row r="445" spans="24:24" s="2" customFormat="1">
      <c r="X445" s="1"/>
    </row>
    <row r="446" spans="24:24" s="2" customFormat="1">
      <c r="X446" s="1"/>
    </row>
    <row r="447" spans="24:24" s="2" customFormat="1">
      <c r="X447" s="1"/>
    </row>
    <row r="448" spans="24:24" s="2" customFormat="1">
      <c r="X448" s="1"/>
    </row>
    <row r="449" spans="24:24" s="2" customFormat="1">
      <c r="X449" s="1"/>
    </row>
    <row r="450" spans="24:24" s="2" customFormat="1">
      <c r="X450" s="1"/>
    </row>
    <row r="451" spans="24:24" s="2" customFormat="1">
      <c r="X451" s="1"/>
    </row>
    <row r="452" spans="24:24" s="2" customFormat="1">
      <c r="X452" s="1"/>
    </row>
    <row r="453" spans="24:24" s="2" customFormat="1">
      <c r="X453" s="1"/>
    </row>
    <row r="454" spans="24:24" s="2" customFormat="1">
      <c r="X454" s="1"/>
    </row>
    <row r="455" spans="24:24" s="2" customFormat="1">
      <c r="X455" s="1"/>
    </row>
    <row r="456" spans="24:24" s="2" customFormat="1">
      <c r="X456" s="1"/>
    </row>
    <row r="457" spans="24:24" s="2" customFormat="1">
      <c r="X457" s="1"/>
    </row>
    <row r="458" spans="24:24" s="2" customFormat="1">
      <c r="X458" s="1"/>
    </row>
    <row r="459" spans="24:24" s="2" customFormat="1">
      <c r="X459" s="1"/>
    </row>
    <row r="460" spans="24:24" s="2" customFormat="1">
      <c r="X460" s="1"/>
    </row>
    <row r="461" spans="24:24" s="2" customFormat="1">
      <c r="X461" s="1"/>
    </row>
    <row r="462" spans="24:24" s="2" customFormat="1">
      <c r="X462" s="1"/>
    </row>
    <row r="463" spans="24:24" s="2" customFormat="1">
      <c r="X463" s="1"/>
    </row>
    <row r="464" spans="24:24" s="2" customFormat="1">
      <c r="X464" s="1"/>
    </row>
    <row r="465" spans="24:24" s="2" customFormat="1">
      <c r="X465" s="1"/>
    </row>
    <row r="466" spans="24:24" s="2" customFormat="1">
      <c r="X466" s="1"/>
    </row>
    <row r="467" spans="24:24" s="2" customFormat="1">
      <c r="X467" s="1"/>
    </row>
    <row r="468" spans="24:24" s="2" customFormat="1">
      <c r="X468" s="1"/>
    </row>
    <row r="469" spans="24:24" s="2" customFormat="1">
      <c r="X469" s="1"/>
    </row>
    <row r="470" spans="24:24" s="2" customFormat="1">
      <c r="X470" s="1"/>
    </row>
    <row r="471" spans="24:24" s="2" customFormat="1">
      <c r="X471" s="1"/>
    </row>
    <row r="472" spans="24:24" s="2" customFormat="1">
      <c r="X472" s="1"/>
    </row>
    <row r="473" spans="24:24" s="2" customFormat="1">
      <c r="X473" s="1"/>
    </row>
    <row r="474" spans="24:24" s="2" customFormat="1">
      <c r="X474" s="1"/>
    </row>
    <row r="475" spans="24:24" s="2" customFormat="1">
      <c r="X475" s="1"/>
    </row>
    <row r="476" spans="24:24" s="2" customFormat="1">
      <c r="X476" s="1"/>
    </row>
    <row r="477" spans="24:24" s="2" customFormat="1">
      <c r="X477" s="1"/>
    </row>
    <row r="478" spans="24:24" s="2" customFormat="1">
      <c r="X478" s="1"/>
    </row>
    <row r="479" spans="24:24" s="2" customFormat="1">
      <c r="X479" s="1"/>
    </row>
    <row r="480" spans="24:24" s="2" customFormat="1">
      <c r="X480" s="1"/>
    </row>
    <row r="481" spans="24:24" s="2" customFormat="1">
      <c r="X481" s="1"/>
    </row>
    <row r="482" spans="24:24" s="2" customFormat="1">
      <c r="X482" s="1"/>
    </row>
    <row r="483" spans="24:24" s="2" customFormat="1">
      <c r="X483" s="1"/>
    </row>
    <row r="484" spans="24:24" s="2" customFormat="1">
      <c r="X484" s="1"/>
    </row>
    <row r="485" spans="24:24" s="2" customFormat="1">
      <c r="X485" s="1"/>
    </row>
    <row r="486" spans="24:24" s="2" customFormat="1">
      <c r="X486" s="1"/>
    </row>
    <row r="487" spans="24:24" s="2" customFormat="1">
      <c r="X487" s="1"/>
    </row>
    <row r="488" spans="24:24" s="2" customFormat="1">
      <c r="X488" s="1"/>
    </row>
    <row r="489" spans="24:24" s="2" customFormat="1">
      <c r="X489" s="1"/>
    </row>
    <row r="490" spans="24:24" s="2" customFormat="1">
      <c r="X490" s="1"/>
    </row>
    <row r="491" spans="24:24" s="2" customFormat="1">
      <c r="X491" s="1"/>
    </row>
    <row r="492" spans="24:24" s="2" customFormat="1">
      <c r="X492" s="1"/>
    </row>
    <row r="493" spans="24:24" s="2" customFormat="1">
      <c r="X493" s="1"/>
    </row>
    <row r="494" spans="24:24" s="2" customFormat="1">
      <c r="X494" s="1"/>
    </row>
    <row r="495" spans="24:24" s="2" customFormat="1">
      <c r="X495" s="1"/>
    </row>
    <row r="496" spans="24:24" s="2" customFormat="1">
      <c r="X496" s="1"/>
    </row>
    <row r="497" spans="24:24" s="2" customFormat="1">
      <c r="X497" s="1"/>
    </row>
    <row r="498" spans="24:24" s="2" customFormat="1">
      <c r="X498" s="1"/>
    </row>
    <row r="499" spans="24:24" s="2" customFormat="1">
      <c r="X499" s="1"/>
    </row>
    <row r="500" spans="24:24" s="2" customFormat="1">
      <c r="X500" s="1"/>
    </row>
    <row r="501" spans="24:24" s="2" customFormat="1">
      <c r="X501" s="1"/>
    </row>
    <row r="502" spans="24:24" s="2" customFormat="1">
      <c r="X502" s="1"/>
    </row>
    <row r="503" spans="24:24" s="2" customFormat="1">
      <c r="X503" s="1"/>
    </row>
    <row r="504" spans="24:24" s="2" customFormat="1">
      <c r="X504" s="1"/>
    </row>
    <row r="505" spans="24:24" s="2" customFormat="1">
      <c r="X505" s="1"/>
    </row>
    <row r="506" spans="24:24" s="2" customFormat="1">
      <c r="X506" s="1"/>
    </row>
    <row r="507" spans="24:24" s="2" customFormat="1">
      <c r="X507" s="1"/>
    </row>
    <row r="508" spans="24:24" s="2" customFormat="1">
      <c r="X508" s="1"/>
    </row>
    <row r="509" spans="24:24" s="2" customFormat="1">
      <c r="X509" s="1"/>
    </row>
    <row r="510" spans="24:24" s="2" customFormat="1">
      <c r="X510" s="1"/>
    </row>
    <row r="511" spans="24:24" s="2" customFormat="1">
      <c r="X511" s="1"/>
    </row>
    <row r="512" spans="24:24" s="2" customFormat="1">
      <c r="X512" s="1"/>
    </row>
    <row r="513" spans="24:24" s="2" customFormat="1">
      <c r="X513" s="1"/>
    </row>
    <row r="514" spans="24:24" s="2" customFormat="1">
      <c r="X514" s="1"/>
    </row>
    <row r="515" spans="24:24" s="2" customFormat="1">
      <c r="X515" s="1"/>
    </row>
    <row r="516" spans="24:24" s="2" customFormat="1">
      <c r="X516" s="1"/>
    </row>
    <row r="517" spans="24:24" s="2" customFormat="1">
      <c r="X517" s="1"/>
    </row>
    <row r="518" spans="24:24" s="2" customFormat="1">
      <c r="X518" s="1"/>
    </row>
    <row r="519" spans="24:24" s="2" customFormat="1">
      <c r="X519" s="1"/>
    </row>
    <row r="520" spans="24:24" s="2" customFormat="1">
      <c r="X520" s="1"/>
    </row>
    <row r="521" spans="24:24" s="2" customFormat="1">
      <c r="X521" s="1"/>
    </row>
    <row r="522" spans="24:24" s="2" customFormat="1">
      <c r="X522" s="1"/>
    </row>
    <row r="523" spans="24:24" s="2" customFormat="1">
      <c r="X523" s="1"/>
    </row>
    <row r="524" spans="24:24" s="2" customFormat="1">
      <c r="X524" s="1"/>
    </row>
    <row r="525" spans="24:24" s="2" customFormat="1">
      <c r="X525" s="1"/>
    </row>
    <row r="526" spans="24:24" s="2" customFormat="1">
      <c r="X526" s="1"/>
    </row>
    <row r="527" spans="24:24" s="2" customFormat="1">
      <c r="X527" s="1"/>
    </row>
    <row r="528" spans="24:24" s="2" customFormat="1">
      <c r="X528" s="1"/>
    </row>
    <row r="529" spans="24:24" s="2" customFormat="1">
      <c r="X529" s="1"/>
    </row>
    <row r="530" spans="24:24" s="2" customFormat="1">
      <c r="X530" s="1"/>
    </row>
    <row r="531" spans="24:24" s="2" customFormat="1">
      <c r="X531" s="1"/>
    </row>
    <row r="532" spans="24:24" s="2" customFormat="1">
      <c r="X532" s="1"/>
    </row>
    <row r="533" spans="24:24" s="2" customFormat="1">
      <c r="X533" s="1"/>
    </row>
    <row r="534" spans="24:24" s="2" customFormat="1">
      <c r="X534" s="1"/>
    </row>
    <row r="535" spans="24:24" s="2" customFormat="1">
      <c r="X535" s="1"/>
    </row>
    <row r="536" spans="24:24" s="2" customFormat="1">
      <c r="X536" s="1"/>
    </row>
    <row r="537" spans="24:24" s="2" customFormat="1">
      <c r="X537" s="1"/>
    </row>
    <row r="538" spans="24:24" s="2" customFormat="1">
      <c r="X538" s="1"/>
    </row>
    <row r="539" spans="24:24" s="2" customFormat="1">
      <c r="X539" s="1"/>
    </row>
    <row r="540" spans="24:24" s="2" customFormat="1">
      <c r="X540" s="1"/>
    </row>
    <row r="541" spans="24:24" s="2" customFormat="1">
      <c r="X541" s="1"/>
    </row>
    <row r="542" spans="24:24" s="2" customFormat="1">
      <c r="X542" s="1"/>
    </row>
    <row r="543" spans="24:24" s="2" customFormat="1">
      <c r="X543" s="1"/>
    </row>
    <row r="544" spans="24:24" s="2" customFormat="1">
      <c r="X544" s="1"/>
    </row>
    <row r="545" spans="24:24" s="2" customFormat="1">
      <c r="X545" s="1"/>
    </row>
    <row r="546" spans="24:24" s="2" customFormat="1">
      <c r="X546" s="1"/>
    </row>
    <row r="547" spans="24:24" s="2" customFormat="1">
      <c r="X547" s="1"/>
    </row>
    <row r="548" spans="24:24" s="2" customFormat="1">
      <c r="X548" s="1"/>
    </row>
    <row r="549" spans="24:24" s="2" customFormat="1">
      <c r="X549" s="1"/>
    </row>
    <row r="550" spans="24:24" s="2" customFormat="1">
      <c r="X550" s="1"/>
    </row>
    <row r="551" spans="24:24" s="2" customFormat="1">
      <c r="X551" s="1"/>
    </row>
    <row r="552" spans="24:24" s="2" customFormat="1">
      <c r="X552" s="1"/>
    </row>
    <row r="553" spans="24:24" s="2" customFormat="1">
      <c r="X553" s="1"/>
    </row>
    <row r="554" spans="24:24" s="2" customFormat="1">
      <c r="X554" s="1"/>
    </row>
    <row r="555" spans="24:24" s="2" customFormat="1">
      <c r="X555" s="1"/>
    </row>
    <row r="556" spans="24:24" s="2" customFormat="1">
      <c r="X556" s="1"/>
    </row>
    <row r="557" spans="24:24" s="2" customFormat="1">
      <c r="X557" s="1"/>
    </row>
    <row r="558" spans="24:24" s="2" customFormat="1">
      <c r="X558" s="1"/>
    </row>
    <row r="559" spans="24:24" s="2" customFormat="1">
      <c r="X559" s="1"/>
    </row>
    <row r="560" spans="24:24" s="2" customFormat="1">
      <c r="X560" s="1"/>
    </row>
    <row r="561" spans="24:24" s="2" customFormat="1">
      <c r="X561" s="1"/>
    </row>
    <row r="562" spans="24:24" s="2" customFormat="1">
      <c r="X562" s="1"/>
    </row>
    <row r="563" spans="24:24" s="2" customFormat="1">
      <c r="X563" s="1"/>
    </row>
    <row r="564" spans="24:24" s="2" customFormat="1">
      <c r="X564" s="1"/>
    </row>
    <row r="565" spans="24:24" s="2" customFormat="1">
      <c r="X565" s="1"/>
    </row>
    <row r="566" spans="24:24" s="2" customFormat="1">
      <c r="X566" s="1"/>
    </row>
    <row r="567" spans="24:24" s="2" customFormat="1">
      <c r="X567" s="1"/>
    </row>
    <row r="568" spans="24:24" s="2" customFormat="1">
      <c r="X568" s="1"/>
    </row>
    <row r="569" spans="24:24" s="2" customFormat="1">
      <c r="X569" s="1"/>
    </row>
    <row r="570" spans="24:24" s="2" customFormat="1">
      <c r="X570" s="1"/>
    </row>
    <row r="571" spans="24:24" s="2" customFormat="1">
      <c r="X571" s="1"/>
    </row>
    <row r="572" spans="24:24" s="2" customFormat="1">
      <c r="X572" s="1"/>
    </row>
    <row r="573" spans="24:24" s="2" customFormat="1">
      <c r="X573" s="1"/>
    </row>
    <row r="574" spans="24:24" s="2" customFormat="1">
      <c r="X574" s="1"/>
    </row>
    <row r="575" spans="24:24" s="2" customFormat="1">
      <c r="X575" s="1"/>
    </row>
    <row r="576" spans="24:24" s="2" customFormat="1">
      <c r="X576" s="1"/>
    </row>
    <row r="577" spans="24:24" s="2" customFormat="1">
      <c r="X577" s="1"/>
    </row>
    <row r="578" spans="24:24" s="2" customFormat="1">
      <c r="X578" s="1"/>
    </row>
    <row r="579" spans="24:24" s="2" customFormat="1">
      <c r="X579" s="1"/>
    </row>
    <row r="580" spans="24:24" s="2" customFormat="1">
      <c r="X580" s="1"/>
    </row>
    <row r="581" spans="24:24" s="2" customFormat="1">
      <c r="X581" s="1"/>
    </row>
    <row r="582" spans="24:24" s="2" customFormat="1">
      <c r="X582" s="1"/>
    </row>
    <row r="583" spans="24:24" s="2" customFormat="1">
      <c r="X583" s="1"/>
    </row>
    <row r="584" spans="24:24" s="2" customFormat="1">
      <c r="X584" s="1"/>
    </row>
    <row r="585" spans="24:24" s="2" customFormat="1">
      <c r="X585" s="1"/>
    </row>
    <row r="586" spans="24:24" s="2" customFormat="1">
      <c r="X586" s="1"/>
    </row>
    <row r="587" spans="24:24" s="2" customFormat="1">
      <c r="X587" s="1"/>
    </row>
    <row r="588" spans="24:24" s="2" customFormat="1">
      <c r="X588" s="1"/>
    </row>
    <row r="589" spans="24:24" s="2" customFormat="1">
      <c r="X589" s="1"/>
    </row>
    <row r="590" spans="24:24" s="2" customFormat="1">
      <c r="X590" s="1"/>
    </row>
    <row r="591" spans="24:24" s="2" customFormat="1">
      <c r="X591" s="1"/>
    </row>
    <row r="592" spans="24:24" s="2" customFormat="1">
      <c r="X592" s="1"/>
    </row>
    <row r="593" spans="24:24" s="2" customFormat="1">
      <c r="X593" s="1"/>
    </row>
    <row r="594" spans="24:24" s="2" customFormat="1">
      <c r="X594" s="1"/>
    </row>
    <row r="595" spans="24:24" s="2" customFormat="1">
      <c r="X595" s="1"/>
    </row>
    <row r="596" spans="24:24" s="2" customFormat="1">
      <c r="X596" s="1"/>
    </row>
    <row r="597" spans="24:24" s="2" customFormat="1">
      <c r="X597" s="1"/>
    </row>
    <row r="598" spans="24:24" s="2" customFormat="1">
      <c r="X598" s="1"/>
    </row>
    <row r="599" spans="24:24" s="2" customFormat="1">
      <c r="X599" s="1"/>
    </row>
    <row r="600" spans="24:24" s="2" customFormat="1">
      <c r="X600" s="1"/>
    </row>
    <row r="601" spans="24:24" s="2" customFormat="1">
      <c r="X601" s="1"/>
    </row>
    <row r="602" spans="24:24" s="2" customFormat="1">
      <c r="X602" s="1"/>
    </row>
    <row r="603" spans="24:24" s="2" customFormat="1">
      <c r="X603" s="1"/>
    </row>
    <row r="604" spans="24:24" s="2" customFormat="1">
      <c r="X604" s="1"/>
    </row>
    <row r="605" spans="24:24" s="2" customFormat="1">
      <c r="X605" s="1"/>
    </row>
    <row r="606" spans="24:24" s="2" customFormat="1">
      <c r="X606" s="1"/>
    </row>
    <row r="607" spans="24:24" s="2" customFormat="1">
      <c r="X607" s="1"/>
    </row>
    <row r="608" spans="24:24" s="2" customFormat="1">
      <c r="X608" s="1"/>
    </row>
    <row r="609" spans="24:24" s="2" customFormat="1">
      <c r="X609" s="1"/>
    </row>
    <row r="610" spans="24:24" s="2" customFormat="1">
      <c r="X610" s="1"/>
    </row>
    <row r="611" spans="24:24" s="2" customFormat="1">
      <c r="X611" s="1"/>
    </row>
    <row r="612" spans="24:24" s="2" customFormat="1">
      <c r="X612" s="1"/>
    </row>
    <row r="613" spans="24:24" s="2" customFormat="1">
      <c r="X613" s="1"/>
    </row>
    <row r="614" spans="24:24" s="2" customFormat="1">
      <c r="X614" s="1"/>
    </row>
    <row r="615" spans="24:24" s="2" customFormat="1">
      <c r="X615" s="1"/>
    </row>
    <row r="616" spans="24:24" s="2" customFormat="1">
      <c r="X616" s="1"/>
    </row>
    <row r="617" spans="24:24" s="2" customFormat="1">
      <c r="X617" s="1"/>
    </row>
    <row r="618" spans="24:24" s="2" customFormat="1">
      <c r="X618" s="1"/>
    </row>
    <row r="619" spans="24:24" s="2" customFormat="1">
      <c r="X619" s="1"/>
    </row>
    <row r="620" spans="24:24" s="2" customFormat="1">
      <c r="X620" s="1"/>
    </row>
    <row r="621" spans="24:24" s="2" customFormat="1">
      <c r="X621" s="1"/>
    </row>
    <row r="622" spans="24:24" s="2" customFormat="1">
      <c r="X622" s="1"/>
    </row>
    <row r="623" spans="24:24" s="2" customFormat="1">
      <c r="X623" s="1"/>
    </row>
    <row r="624" spans="24:24" s="2" customFormat="1">
      <c r="X624" s="1"/>
    </row>
    <row r="625" spans="24:24" s="2" customFormat="1">
      <c r="X625" s="1"/>
    </row>
    <row r="626" spans="24:24" s="2" customFormat="1">
      <c r="X626" s="1"/>
    </row>
    <row r="627" spans="24:24" s="2" customFormat="1">
      <c r="X627" s="1"/>
    </row>
    <row r="628" spans="24:24" s="2" customFormat="1">
      <c r="X628" s="1"/>
    </row>
    <row r="629" spans="24:24" s="2" customFormat="1">
      <c r="X629" s="1"/>
    </row>
    <row r="630" spans="24:24" s="2" customFormat="1">
      <c r="X630" s="1"/>
    </row>
    <row r="631" spans="24:24" s="2" customFormat="1">
      <c r="X631" s="1"/>
    </row>
    <row r="632" spans="24:24" s="2" customFormat="1">
      <c r="X632" s="1"/>
    </row>
    <row r="633" spans="24:24" s="2" customFormat="1">
      <c r="X633" s="1"/>
    </row>
    <row r="634" spans="24:24" s="2" customFormat="1">
      <c r="X634" s="1"/>
    </row>
    <row r="635" spans="24:24" s="2" customFormat="1">
      <c r="X635" s="1"/>
    </row>
    <row r="636" spans="24:24" s="2" customFormat="1">
      <c r="X636" s="1"/>
    </row>
    <row r="637" spans="24:24" s="2" customFormat="1">
      <c r="X637" s="1"/>
    </row>
    <row r="638" spans="24:24" s="2" customFormat="1">
      <c r="X638" s="1"/>
    </row>
    <row r="639" spans="24:24" s="2" customFormat="1">
      <c r="X639" s="1"/>
    </row>
    <row r="640" spans="24:24" s="2" customFormat="1">
      <c r="X640" s="1"/>
    </row>
    <row r="641" spans="24:24" s="2" customFormat="1">
      <c r="X641" s="1"/>
    </row>
    <row r="642" spans="24:24" s="2" customFormat="1">
      <c r="X642" s="1"/>
    </row>
    <row r="643" spans="24:24" s="2" customFormat="1">
      <c r="X643" s="1"/>
    </row>
    <row r="644" spans="24:24" s="2" customFormat="1">
      <c r="X644" s="1"/>
    </row>
    <row r="645" spans="24:24" s="2" customFormat="1">
      <c r="X645" s="1"/>
    </row>
    <row r="646" spans="24:24" s="2" customFormat="1">
      <c r="X646" s="1"/>
    </row>
    <row r="647" spans="24:24" s="2" customFormat="1">
      <c r="X647" s="1"/>
    </row>
    <row r="648" spans="24:24" s="2" customFormat="1">
      <c r="X648" s="1"/>
    </row>
    <row r="649" spans="24:24" s="2" customFormat="1">
      <c r="X649" s="1"/>
    </row>
    <row r="650" spans="24:24" s="2" customFormat="1">
      <c r="X650" s="1"/>
    </row>
    <row r="651" spans="24:24" s="2" customFormat="1">
      <c r="X651" s="1"/>
    </row>
    <row r="652" spans="24:24" s="2" customFormat="1">
      <c r="X652" s="1"/>
    </row>
    <row r="653" spans="24:24" s="2" customFormat="1">
      <c r="X653" s="1"/>
    </row>
    <row r="654" spans="24:24" s="2" customFormat="1">
      <c r="X654" s="1"/>
    </row>
    <row r="655" spans="24:24" s="2" customFormat="1">
      <c r="X655" s="1"/>
    </row>
    <row r="656" spans="24:24" s="2" customFormat="1">
      <c r="X656" s="1"/>
    </row>
    <row r="657" spans="24:24" s="2" customFormat="1">
      <c r="X657" s="1"/>
    </row>
    <row r="658" spans="24:24" s="2" customFormat="1">
      <c r="X658" s="1"/>
    </row>
    <row r="659" spans="24:24" s="2" customFormat="1">
      <c r="X659" s="1"/>
    </row>
    <row r="660" spans="24:24" s="2" customFormat="1">
      <c r="X660" s="1"/>
    </row>
    <row r="661" spans="24:24" s="2" customFormat="1">
      <c r="X661" s="1"/>
    </row>
    <row r="662" spans="24:24" s="2" customFormat="1">
      <c r="X662" s="1"/>
    </row>
    <row r="663" spans="24:24" s="2" customFormat="1">
      <c r="X663" s="1"/>
    </row>
    <row r="664" spans="24:24" s="2" customFormat="1">
      <c r="X664" s="1"/>
    </row>
    <row r="665" spans="24:24" s="2" customFormat="1">
      <c r="X665" s="1"/>
    </row>
    <row r="666" spans="24:24" s="2" customFormat="1">
      <c r="X666" s="1"/>
    </row>
    <row r="667" spans="24:24" s="2" customFormat="1">
      <c r="X667" s="1"/>
    </row>
    <row r="668" spans="24:24" s="2" customFormat="1">
      <c r="X668" s="1"/>
    </row>
    <row r="669" spans="24:24" s="2" customFormat="1">
      <c r="X669" s="1"/>
    </row>
    <row r="670" spans="24:24" s="2" customFormat="1">
      <c r="X670" s="1"/>
    </row>
    <row r="671" spans="24:24" s="2" customFormat="1">
      <c r="X671" s="1"/>
    </row>
    <row r="672" spans="24:24" s="2" customFormat="1">
      <c r="X672" s="1"/>
    </row>
    <row r="673" spans="24:24" s="2" customFormat="1">
      <c r="X673" s="1"/>
    </row>
    <row r="674" spans="24:24" s="2" customFormat="1">
      <c r="X674" s="1"/>
    </row>
    <row r="675" spans="24:24" s="2" customFormat="1">
      <c r="X675" s="1"/>
    </row>
    <row r="676" spans="24:24" s="2" customFormat="1">
      <c r="X676" s="1"/>
    </row>
    <row r="677" spans="24:24" s="2" customFormat="1">
      <c r="X677" s="1"/>
    </row>
    <row r="678" spans="24:24" s="2" customFormat="1">
      <c r="X678" s="1"/>
    </row>
    <row r="679" spans="24:24" s="2" customFormat="1">
      <c r="X679" s="1"/>
    </row>
    <row r="680" spans="24:24" s="2" customFormat="1">
      <c r="X680" s="1"/>
    </row>
    <row r="681" spans="24:24" s="2" customFormat="1">
      <c r="X681" s="1"/>
    </row>
    <row r="682" spans="24:24" s="2" customFormat="1">
      <c r="X682" s="1"/>
    </row>
    <row r="683" spans="24:24" s="2" customFormat="1">
      <c r="X683" s="1"/>
    </row>
    <row r="684" spans="24:24" s="2" customFormat="1">
      <c r="X684" s="1"/>
    </row>
    <row r="685" spans="24:24" s="2" customFormat="1">
      <c r="X685" s="1"/>
    </row>
    <row r="686" spans="24:24" s="2" customFormat="1">
      <c r="X686" s="1"/>
    </row>
    <row r="687" spans="24:24" s="2" customFormat="1">
      <c r="X687" s="1"/>
    </row>
    <row r="688" spans="24:24" s="2" customFormat="1">
      <c r="X688" s="1"/>
    </row>
    <row r="689" spans="2:24" s="2" customFormat="1">
      <c r="X689" s="1"/>
    </row>
    <row r="690" spans="2:24">
      <c r="B690" s="2"/>
      <c r="C690" s="2"/>
      <c r="D690" s="2"/>
      <c r="E690" s="2"/>
      <c r="F690" s="2"/>
      <c r="G690" s="2"/>
      <c r="H690" s="2"/>
      <c r="I690" s="2"/>
    </row>
  </sheetData>
  <pageMargins left="0.70866141732283472" right="0.70866141732283472" top="0.74803149606299213" bottom="0.74803149606299213" header="0.31496062992125984" footer="0.31496062992125984"/>
  <pageSetup paperSize="9"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K274"/>
  <sheetViews>
    <sheetView zoomScaleNormal="100" workbookViewId="0">
      <selection activeCell="B1" sqref="B1"/>
    </sheetView>
  </sheetViews>
  <sheetFormatPr defaultRowHeight="15"/>
  <cols>
    <col min="1" max="1" width="9.140625" style="2"/>
    <col min="2" max="2" width="44.7109375" customWidth="1"/>
    <col min="3" max="27" width="12.7109375" customWidth="1"/>
    <col min="28" max="32" width="9.140625" style="2"/>
    <col min="33" max="33" width="9.140625" style="1"/>
    <col min="34" max="63" width="9.140625" style="2"/>
  </cols>
  <sheetData>
    <row r="1" spans="2:33" s="2" customFormat="1">
      <c r="B1" s="3" t="s">
        <v>121</v>
      </c>
      <c r="C1" s="3"/>
      <c r="D1" s="3"/>
      <c r="E1" s="3"/>
      <c r="F1" s="3"/>
      <c r="G1" s="3"/>
      <c r="H1" s="3"/>
      <c r="I1" s="3"/>
      <c r="J1" s="3"/>
      <c r="K1" s="3"/>
      <c r="L1" s="3"/>
      <c r="M1" s="3"/>
      <c r="N1" s="3"/>
      <c r="O1" s="3"/>
      <c r="P1" s="3"/>
      <c r="Q1" s="3"/>
      <c r="AG1" s="1"/>
    </row>
    <row r="2" spans="2:33" s="2" customFormat="1">
      <c r="AG2" s="1"/>
    </row>
    <row r="3" spans="2:33">
      <c r="B3" s="4" t="s">
        <v>122</v>
      </c>
      <c r="C3" s="10" t="s">
        <v>293</v>
      </c>
      <c r="D3" s="10" t="s">
        <v>292</v>
      </c>
      <c r="E3" s="10" t="s">
        <v>288</v>
      </c>
      <c r="F3" s="10" t="s">
        <v>286</v>
      </c>
      <c r="G3" s="10" t="s">
        <v>276</v>
      </c>
      <c r="H3" s="10" t="s">
        <v>274</v>
      </c>
      <c r="I3" s="10" t="s">
        <v>273</v>
      </c>
      <c r="J3" s="10" t="s">
        <v>269</v>
      </c>
      <c r="K3" s="10" t="s">
        <v>250</v>
      </c>
      <c r="L3" s="10" t="s">
        <v>231</v>
      </c>
      <c r="M3" s="10" t="s">
        <v>227</v>
      </c>
      <c r="N3" s="10" t="s">
        <v>228</v>
      </c>
      <c r="O3" s="10" t="s">
        <v>226</v>
      </c>
      <c r="P3" s="10" t="s">
        <v>172</v>
      </c>
      <c r="Q3" s="10" t="s">
        <v>151</v>
      </c>
      <c r="R3" s="10" t="s">
        <v>40</v>
      </c>
      <c r="S3" s="10" t="s">
        <v>41</v>
      </c>
      <c r="T3" s="10" t="s">
        <v>42</v>
      </c>
      <c r="U3" s="10" t="s">
        <v>43</v>
      </c>
      <c r="V3" s="10" t="s">
        <v>44</v>
      </c>
      <c r="W3" s="11" t="s">
        <v>45</v>
      </c>
      <c r="X3" s="10" t="s">
        <v>46</v>
      </c>
      <c r="Y3" s="10" t="s">
        <v>47</v>
      </c>
      <c r="Z3" s="10" t="s">
        <v>48</v>
      </c>
      <c r="AA3" s="10" t="s">
        <v>49</v>
      </c>
      <c r="AG3" s="12"/>
    </row>
    <row r="4" spans="2:33" s="2" customFormat="1">
      <c r="B4" s="16" t="s">
        <v>20</v>
      </c>
      <c r="C4" s="39">
        <f>SUM(D4:G4)</f>
        <v>6164</v>
      </c>
      <c r="D4" s="39">
        <v>1566</v>
      </c>
      <c r="E4" s="39">
        <v>1451</v>
      </c>
      <c r="F4" s="39">
        <v>1441</v>
      </c>
      <c r="G4" s="39">
        <v>1706</v>
      </c>
      <c r="H4" s="39">
        <f>SUM(I4:L4)</f>
        <v>6605</v>
      </c>
      <c r="I4" s="39">
        <v>1524</v>
      </c>
      <c r="J4" s="39">
        <v>1526</v>
      </c>
      <c r="K4" s="39">
        <v>1800</v>
      </c>
      <c r="L4" s="39">
        <v>1755</v>
      </c>
      <c r="M4" s="39">
        <f>SUM(N4:Q4)</f>
        <v>5977</v>
      </c>
      <c r="N4" s="39">
        <v>1272</v>
      </c>
      <c r="O4" s="39">
        <v>1467</v>
      </c>
      <c r="P4" s="39">
        <v>1624</v>
      </c>
      <c r="Q4" s="39">
        <v>1614</v>
      </c>
      <c r="R4" s="39">
        <f t="shared" ref="R4:R10" si="0">SUM(S4:V4)</f>
        <v>5382</v>
      </c>
      <c r="S4" s="39">
        <v>1248</v>
      </c>
      <c r="T4" s="39">
        <v>1240</v>
      </c>
      <c r="U4" s="39">
        <v>1416</v>
      </c>
      <c r="V4" s="39">
        <v>1478</v>
      </c>
      <c r="W4" s="39">
        <f>SUM(X4:AA4)</f>
        <v>4565</v>
      </c>
      <c r="X4" s="39">
        <v>1166</v>
      </c>
      <c r="Y4" s="39">
        <v>1227</v>
      </c>
      <c r="Z4" s="39">
        <v>1127</v>
      </c>
      <c r="AA4" s="39">
        <v>1045</v>
      </c>
      <c r="AG4" s="1"/>
    </row>
    <row r="5" spans="2:33" s="2" customFormat="1">
      <c r="B5" s="16" t="s">
        <v>123</v>
      </c>
      <c r="C5" s="39">
        <f t="shared" ref="C5:C10" si="1">SUM(D5:G5)</f>
        <v>-1220</v>
      </c>
      <c r="D5" s="16">
        <v>-390</v>
      </c>
      <c r="E5" s="16">
        <v>-236</v>
      </c>
      <c r="F5" s="16">
        <v>-235</v>
      </c>
      <c r="G5" s="16">
        <v>-359</v>
      </c>
      <c r="H5" s="39">
        <f t="shared" ref="H5:H10" si="2">SUM(I5:L5)</f>
        <v>-1797</v>
      </c>
      <c r="I5" s="39">
        <v>-671</v>
      </c>
      <c r="J5" s="39">
        <v>-458</v>
      </c>
      <c r="K5" s="39">
        <v>-370</v>
      </c>
      <c r="L5" s="39">
        <v>-298</v>
      </c>
      <c r="M5" s="39">
        <f t="shared" ref="M5:M10" si="3">SUM(N5:Q5)</f>
        <v>-1943</v>
      </c>
      <c r="N5" s="39">
        <v>-860</v>
      </c>
      <c r="O5" s="39">
        <v>-472</v>
      </c>
      <c r="P5" s="39">
        <v>-395</v>
      </c>
      <c r="Q5" s="39">
        <v>-216</v>
      </c>
      <c r="R5" s="39">
        <f t="shared" si="0"/>
        <v>-1437</v>
      </c>
      <c r="S5" s="39">
        <v>-750</v>
      </c>
      <c r="T5" s="39">
        <v>-271</v>
      </c>
      <c r="U5" s="39">
        <v>-247</v>
      </c>
      <c r="V5" s="39">
        <v>-169</v>
      </c>
      <c r="W5" s="39">
        <f t="shared" ref="W5:W19" si="4">SUM(X5:AA5)</f>
        <v>-1148</v>
      </c>
      <c r="X5" s="39">
        <v>-494</v>
      </c>
      <c r="Y5" s="39">
        <v>-250</v>
      </c>
      <c r="Z5" s="39">
        <v>-210</v>
      </c>
      <c r="AA5" s="39">
        <v>-194</v>
      </c>
      <c r="AG5" s="1"/>
    </row>
    <row r="6" spans="2:33" s="2" customFormat="1">
      <c r="B6" s="85" t="s">
        <v>124</v>
      </c>
      <c r="C6" s="39">
        <f t="shared" si="1"/>
        <v>160</v>
      </c>
      <c r="D6" s="85">
        <v>18</v>
      </c>
      <c r="E6" s="85">
        <v>2</v>
      </c>
      <c r="F6" s="85">
        <v>28</v>
      </c>
      <c r="G6" s="85">
        <v>112</v>
      </c>
      <c r="H6" s="39">
        <f t="shared" si="2"/>
        <v>18</v>
      </c>
      <c r="I6" s="39">
        <v>9</v>
      </c>
      <c r="J6" s="39">
        <v>-6</v>
      </c>
      <c r="K6" s="39">
        <v>8</v>
      </c>
      <c r="L6" s="39">
        <v>7</v>
      </c>
      <c r="M6" s="39">
        <f t="shared" si="3"/>
        <v>44</v>
      </c>
      <c r="N6" s="39">
        <v>22</v>
      </c>
      <c r="O6" s="39">
        <v>4</v>
      </c>
      <c r="P6" s="39">
        <v>3</v>
      </c>
      <c r="Q6" s="39">
        <v>15</v>
      </c>
      <c r="R6" s="39">
        <f t="shared" si="0"/>
        <v>37</v>
      </c>
      <c r="S6" s="39">
        <v>23</v>
      </c>
      <c r="T6" s="39">
        <v>7</v>
      </c>
      <c r="U6" s="39">
        <v>6</v>
      </c>
      <c r="V6" s="39">
        <v>1</v>
      </c>
      <c r="W6" s="39">
        <f t="shared" si="4"/>
        <v>37</v>
      </c>
      <c r="X6" s="39">
        <v>14</v>
      </c>
      <c r="Y6" s="39">
        <v>10</v>
      </c>
      <c r="Z6" s="39">
        <v>4</v>
      </c>
      <c r="AA6" s="39">
        <v>9</v>
      </c>
      <c r="AG6" s="1"/>
    </row>
    <row r="7" spans="2:33" s="2" customFormat="1">
      <c r="B7" s="85" t="s">
        <v>245</v>
      </c>
      <c r="C7" s="72">
        <f>SUM(D7:G7)</f>
        <v>-416</v>
      </c>
      <c r="D7" s="85">
        <v>-105</v>
      </c>
      <c r="E7" s="85">
        <v>-101</v>
      </c>
      <c r="F7" s="85">
        <v>-105</v>
      </c>
      <c r="G7" s="85">
        <v>-105</v>
      </c>
      <c r="H7" s="72">
        <f>SUM(I7:L7)</f>
        <v>-406</v>
      </c>
      <c r="I7" s="72">
        <v>-116</v>
      </c>
      <c r="J7" s="72">
        <v>-100</v>
      </c>
      <c r="K7" s="72">
        <v>-100</v>
      </c>
      <c r="L7" s="72">
        <v>-90</v>
      </c>
      <c r="M7" s="72">
        <v>0</v>
      </c>
      <c r="N7" s="72">
        <v>0</v>
      </c>
      <c r="O7" s="72">
        <v>0</v>
      </c>
      <c r="P7" s="72">
        <v>0</v>
      </c>
      <c r="Q7" s="72">
        <v>0</v>
      </c>
      <c r="R7" s="72">
        <v>0</v>
      </c>
      <c r="S7" s="72">
        <v>0</v>
      </c>
      <c r="T7" s="72">
        <v>0</v>
      </c>
      <c r="U7" s="72">
        <v>0</v>
      </c>
      <c r="V7" s="72">
        <v>0</v>
      </c>
      <c r="W7" s="72">
        <v>0</v>
      </c>
      <c r="X7" s="72">
        <v>0</v>
      </c>
      <c r="Y7" s="72">
        <v>0</v>
      </c>
      <c r="Z7" s="72">
        <v>0</v>
      </c>
      <c r="AA7" s="72">
        <v>0</v>
      </c>
      <c r="AG7" s="1"/>
    </row>
    <row r="8" spans="2:33" s="2" customFormat="1">
      <c r="B8" s="85" t="s">
        <v>272</v>
      </c>
      <c r="C8" s="39">
        <f>SUM(D8:G8)</f>
        <v>678</v>
      </c>
      <c r="D8" s="85">
        <v>716</v>
      </c>
      <c r="E8" s="85">
        <v>282</v>
      </c>
      <c r="F8" s="85">
        <v>331</v>
      </c>
      <c r="G8" s="85">
        <v>-651</v>
      </c>
      <c r="H8" s="39">
        <f>SUM(I8:L8)</f>
        <v>-258</v>
      </c>
      <c r="I8" s="39">
        <v>768</v>
      </c>
      <c r="J8" s="39">
        <v>451</v>
      </c>
      <c r="K8" s="39">
        <v>-285</v>
      </c>
      <c r="L8" s="39">
        <v>-1192</v>
      </c>
      <c r="M8" s="39">
        <f>SUM(N8:Q8)</f>
        <v>-149</v>
      </c>
      <c r="N8" s="39">
        <v>1152</v>
      </c>
      <c r="O8" s="39">
        <v>-145</v>
      </c>
      <c r="P8" s="39">
        <v>-156</v>
      </c>
      <c r="Q8" s="39">
        <v>-1000</v>
      </c>
      <c r="R8" s="39">
        <f t="shared" si="0"/>
        <v>-227</v>
      </c>
      <c r="S8" s="39">
        <v>700</v>
      </c>
      <c r="T8" s="39">
        <v>7</v>
      </c>
      <c r="U8" s="39">
        <v>-70</v>
      </c>
      <c r="V8" s="39">
        <v>-864</v>
      </c>
      <c r="W8" s="39">
        <f t="shared" si="4"/>
        <v>98</v>
      </c>
      <c r="X8" s="39">
        <v>728</v>
      </c>
      <c r="Y8" s="39">
        <v>77</v>
      </c>
      <c r="Z8" s="39">
        <v>-73</v>
      </c>
      <c r="AA8" s="39">
        <v>-634</v>
      </c>
      <c r="AG8" s="1"/>
    </row>
    <row r="9" spans="2:33" s="2" customFormat="1">
      <c r="B9" s="85" t="s">
        <v>125</v>
      </c>
      <c r="C9" s="39">
        <f t="shared" si="1"/>
        <v>1</v>
      </c>
      <c r="D9" s="72">
        <v>0</v>
      </c>
      <c r="E9" s="72">
        <v>1</v>
      </c>
      <c r="F9" s="72">
        <v>0</v>
      </c>
      <c r="G9" s="72">
        <v>0</v>
      </c>
      <c r="H9" s="39">
        <f t="shared" si="2"/>
        <v>1</v>
      </c>
      <c r="I9" s="39">
        <v>0</v>
      </c>
      <c r="J9" s="39">
        <v>0</v>
      </c>
      <c r="K9" s="72">
        <v>1</v>
      </c>
      <c r="L9" s="72">
        <v>0</v>
      </c>
      <c r="M9" s="39">
        <f t="shared" si="3"/>
        <v>2</v>
      </c>
      <c r="N9" s="39">
        <v>1</v>
      </c>
      <c r="O9" s="39">
        <v>0</v>
      </c>
      <c r="P9" s="72">
        <v>0</v>
      </c>
      <c r="Q9" s="39">
        <v>1</v>
      </c>
      <c r="R9" s="39">
        <f t="shared" si="0"/>
        <v>2</v>
      </c>
      <c r="S9" s="39">
        <v>1</v>
      </c>
      <c r="T9" s="72">
        <v>0</v>
      </c>
      <c r="U9" s="39">
        <v>1</v>
      </c>
      <c r="V9" s="72">
        <v>0</v>
      </c>
      <c r="W9" s="39">
        <f t="shared" si="4"/>
        <v>2</v>
      </c>
      <c r="X9" s="72">
        <v>0</v>
      </c>
      <c r="Y9" s="39">
        <v>1</v>
      </c>
      <c r="Z9" s="39">
        <v>1</v>
      </c>
      <c r="AA9" s="72">
        <v>0</v>
      </c>
      <c r="AG9" s="1"/>
    </row>
    <row r="10" spans="2:33" s="2" customFormat="1">
      <c r="B10" s="85" t="s">
        <v>244</v>
      </c>
      <c r="C10" s="39">
        <f t="shared" si="1"/>
        <v>-35</v>
      </c>
      <c r="D10" s="85">
        <v>8</v>
      </c>
      <c r="E10" s="85">
        <v>-8</v>
      </c>
      <c r="F10" s="85">
        <v>-20</v>
      </c>
      <c r="G10" s="85">
        <v>-15</v>
      </c>
      <c r="H10" s="39">
        <f t="shared" si="2"/>
        <v>4</v>
      </c>
      <c r="I10" s="39">
        <v>11</v>
      </c>
      <c r="J10" s="39">
        <v>-1</v>
      </c>
      <c r="K10" s="39">
        <v>-3</v>
      </c>
      <c r="L10" s="39">
        <v>-3</v>
      </c>
      <c r="M10" s="39">
        <f t="shared" si="3"/>
        <v>-9</v>
      </c>
      <c r="N10" s="39">
        <v>-1</v>
      </c>
      <c r="O10" s="39">
        <v>0</v>
      </c>
      <c r="P10" s="39">
        <v>-2</v>
      </c>
      <c r="Q10" s="39">
        <v>-6</v>
      </c>
      <c r="R10" s="39">
        <f t="shared" si="0"/>
        <v>-17</v>
      </c>
      <c r="S10" s="39">
        <v>-2</v>
      </c>
      <c r="T10" s="39">
        <v>-4</v>
      </c>
      <c r="U10" s="39">
        <v>-9</v>
      </c>
      <c r="V10" s="39">
        <v>-2</v>
      </c>
      <c r="W10" s="39">
        <f t="shared" si="4"/>
        <v>-5</v>
      </c>
      <c r="X10" s="39">
        <v>-4</v>
      </c>
      <c r="Y10" s="39">
        <v>2</v>
      </c>
      <c r="Z10" s="39">
        <v>-3</v>
      </c>
      <c r="AA10" s="72">
        <v>0</v>
      </c>
      <c r="AG10" s="1"/>
    </row>
    <row r="11" spans="2:33" s="2" customFormat="1">
      <c r="B11" s="129" t="s">
        <v>31</v>
      </c>
      <c r="C11" s="42">
        <f t="shared" ref="C11" si="5">SUM(C4:C10)</f>
        <v>5332</v>
      </c>
      <c r="D11" s="42">
        <f t="shared" ref="D11:H11" si="6">SUM(D4:D10)</f>
        <v>1813</v>
      </c>
      <c r="E11" s="42">
        <f t="shared" si="6"/>
        <v>1391</v>
      </c>
      <c r="F11" s="42">
        <f t="shared" si="6"/>
        <v>1440</v>
      </c>
      <c r="G11" s="42">
        <f t="shared" si="6"/>
        <v>688</v>
      </c>
      <c r="H11" s="42">
        <f t="shared" si="6"/>
        <v>4167</v>
      </c>
      <c r="I11" s="42">
        <f t="shared" ref="I11:T11" si="7">SUM(I4:I10)</f>
        <v>1525</v>
      </c>
      <c r="J11" s="42">
        <f t="shared" si="7"/>
        <v>1412</v>
      </c>
      <c r="K11" s="42">
        <f t="shared" si="7"/>
        <v>1051</v>
      </c>
      <c r="L11" s="42">
        <f t="shared" si="7"/>
        <v>179</v>
      </c>
      <c r="M11" s="42">
        <f t="shared" si="7"/>
        <v>3922</v>
      </c>
      <c r="N11" s="42">
        <f t="shared" si="7"/>
        <v>1586</v>
      </c>
      <c r="O11" s="42">
        <f t="shared" si="7"/>
        <v>854</v>
      </c>
      <c r="P11" s="42">
        <f t="shared" si="7"/>
        <v>1074</v>
      </c>
      <c r="Q11" s="42">
        <f t="shared" si="7"/>
        <v>408</v>
      </c>
      <c r="R11" s="42">
        <f t="shared" si="7"/>
        <v>3740</v>
      </c>
      <c r="S11" s="42">
        <f t="shared" si="7"/>
        <v>1220</v>
      </c>
      <c r="T11" s="42">
        <f t="shared" si="7"/>
        <v>979</v>
      </c>
      <c r="U11" s="42">
        <f t="shared" ref="U11:AA11" si="8">SUM(U4:U10)</f>
        <v>1097</v>
      </c>
      <c r="V11" s="42">
        <f t="shared" si="8"/>
        <v>444</v>
      </c>
      <c r="W11" s="42">
        <f t="shared" si="8"/>
        <v>3549</v>
      </c>
      <c r="X11" s="42">
        <f t="shared" si="8"/>
        <v>1410</v>
      </c>
      <c r="Y11" s="42">
        <f t="shared" si="8"/>
        <v>1067</v>
      </c>
      <c r="Z11" s="42">
        <f t="shared" si="8"/>
        <v>846</v>
      </c>
      <c r="AA11" s="42">
        <f t="shared" si="8"/>
        <v>226</v>
      </c>
      <c r="AG11" s="1"/>
    </row>
    <row r="12" spans="2:33" s="2" customFormat="1">
      <c r="B12" s="85" t="s">
        <v>126</v>
      </c>
      <c r="C12" s="39">
        <f>SUM(D12:G12)</f>
        <v>-325</v>
      </c>
      <c r="D12" s="85">
        <v>-120</v>
      </c>
      <c r="E12" s="85">
        <v>-24</v>
      </c>
      <c r="F12" s="85">
        <v>-77</v>
      </c>
      <c r="G12" s="85">
        <v>-104</v>
      </c>
      <c r="H12" s="39">
        <f>SUM(I12:L12)</f>
        <v>-353</v>
      </c>
      <c r="I12" s="39">
        <v>-127</v>
      </c>
      <c r="J12" s="39">
        <v>-93</v>
      </c>
      <c r="K12" s="39">
        <v>-72</v>
      </c>
      <c r="L12" s="39">
        <v>-61</v>
      </c>
      <c r="M12" s="39">
        <f>SUM(N12:Q12)</f>
        <v>-263</v>
      </c>
      <c r="N12" s="39">
        <v>-79</v>
      </c>
      <c r="O12" s="39">
        <v>-54</v>
      </c>
      <c r="P12" s="39">
        <v>-65</v>
      </c>
      <c r="Q12" s="39">
        <v>-65</v>
      </c>
      <c r="R12" s="39">
        <f>SUM(S12:V12)</f>
        <v>-275</v>
      </c>
      <c r="S12" s="39">
        <v>-80</v>
      </c>
      <c r="T12" s="39">
        <v>-82</v>
      </c>
      <c r="U12" s="39">
        <v>-56</v>
      </c>
      <c r="V12" s="39">
        <v>-57</v>
      </c>
      <c r="W12" s="39">
        <f t="shared" si="4"/>
        <v>-326</v>
      </c>
      <c r="X12" s="39">
        <v>-88</v>
      </c>
      <c r="Y12" s="39">
        <v>-53</v>
      </c>
      <c r="Z12" s="39">
        <v>-122</v>
      </c>
      <c r="AA12" s="39">
        <v>-63</v>
      </c>
      <c r="AG12" s="1"/>
    </row>
    <row r="13" spans="2:33" s="2" customFormat="1">
      <c r="B13" s="85" t="s">
        <v>275</v>
      </c>
      <c r="C13" s="72">
        <f>SUM(D13:G13)</f>
        <v>0</v>
      </c>
      <c r="D13" s="72">
        <v>0</v>
      </c>
      <c r="E13" s="72">
        <v>0</v>
      </c>
      <c r="F13" s="72">
        <v>0</v>
      </c>
      <c r="G13" s="72">
        <v>0</v>
      </c>
      <c r="H13" s="39">
        <f>SUM(I13:L13)</f>
        <v>10</v>
      </c>
      <c r="I13" s="72">
        <v>10</v>
      </c>
      <c r="J13" s="72">
        <v>0</v>
      </c>
      <c r="K13" s="72">
        <v>0</v>
      </c>
      <c r="L13" s="72">
        <v>0</v>
      </c>
      <c r="M13" s="72">
        <v>0</v>
      </c>
      <c r="N13" s="72">
        <v>0</v>
      </c>
      <c r="O13" s="72">
        <v>0</v>
      </c>
      <c r="P13" s="72">
        <v>0</v>
      </c>
      <c r="Q13" s="72">
        <v>0</v>
      </c>
      <c r="R13" s="72">
        <v>0</v>
      </c>
      <c r="S13" s="72">
        <v>0</v>
      </c>
      <c r="T13" s="72">
        <v>0</v>
      </c>
      <c r="U13" s="72">
        <v>0</v>
      </c>
      <c r="V13" s="72">
        <v>0</v>
      </c>
      <c r="W13" s="72">
        <v>0</v>
      </c>
      <c r="X13" s="72">
        <v>0</v>
      </c>
      <c r="Y13" s="72">
        <v>0</v>
      </c>
      <c r="Z13" s="72">
        <v>0</v>
      </c>
      <c r="AA13" s="72">
        <v>0</v>
      </c>
      <c r="AG13" s="1"/>
    </row>
    <row r="14" spans="2:33" s="2" customFormat="1">
      <c r="B14" s="16" t="s">
        <v>127</v>
      </c>
      <c r="C14" s="39">
        <f>SUM(D14:G14)</f>
        <v>-319</v>
      </c>
      <c r="D14" s="16">
        <v>-93</v>
      </c>
      <c r="E14" s="16">
        <v>-70</v>
      </c>
      <c r="F14" s="16">
        <v>-58</v>
      </c>
      <c r="G14" s="16">
        <v>-98</v>
      </c>
      <c r="H14" s="39">
        <f>SUM(I14:L14)</f>
        <v>-377</v>
      </c>
      <c r="I14" s="39">
        <v>-88</v>
      </c>
      <c r="J14" s="39">
        <v>-46</v>
      </c>
      <c r="K14" s="39">
        <v>-78</v>
      </c>
      <c r="L14" s="39">
        <v>-165</v>
      </c>
      <c r="M14" s="39">
        <f>SUM(N14:Q14)</f>
        <v>-246</v>
      </c>
      <c r="N14" s="39">
        <v>-80</v>
      </c>
      <c r="O14" s="39">
        <v>-63</v>
      </c>
      <c r="P14" s="39">
        <v>-32</v>
      </c>
      <c r="Q14" s="39">
        <v>-71</v>
      </c>
      <c r="R14" s="39">
        <f>SUM(S14:V14)</f>
        <v>-299</v>
      </c>
      <c r="S14" s="39">
        <v>-63</v>
      </c>
      <c r="T14" s="39">
        <v>-93</v>
      </c>
      <c r="U14" s="39">
        <v>-36</v>
      </c>
      <c r="V14" s="39">
        <v>-107</v>
      </c>
      <c r="W14" s="39">
        <f t="shared" si="4"/>
        <v>-262</v>
      </c>
      <c r="X14" s="39">
        <v>-129</v>
      </c>
      <c r="Y14" s="39">
        <v>-24</v>
      </c>
      <c r="Z14" s="39">
        <v>-15</v>
      </c>
      <c r="AA14" s="39">
        <v>-94</v>
      </c>
      <c r="AG14" s="1"/>
    </row>
    <row r="15" spans="2:33" s="2" customFormat="1">
      <c r="B15" s="16" t="s">
        <v>128</v>
      </c>
      <c r="C15" s="39">
        <f>SUM(D15:G15)</f>
        <v>-772</v>
      </c>
      <c r="D15" s="16">
        <v>-203</v>
      </c>
      <c r="E15" s="16">
        <v>-132</v>
      </c>
      <c r="F15" s="16">
        <v>-178</v>
      </c>
      <c r="G15" s="16">
        <v>-259</v>
      </c>
      <c r="H15" s="39">
        <f>SUM(I15:L15)</f>
        <v>-763</v>
      </c>
      <c r="I15" s="39">
        <v>-85</v>
      </c>
      <c r="J15" s="39">
        <v>-172</v>
      </c>
      <c r="K15" s="39">
        <v>-271</v>
      </c>
      <c r="L15" s="39">
        <v>-235</v>
      </c>
      <c r="M15" s="39">
        <f>SUM(N15:Q15)</f>
        <v>-919</v>
      </c>
      <c r="N15" s="39">
        <v>-228</v>
      </c>
      <c r="O15" s="39">
        <v>-170</v>
      </c>
      <c r="P15" s="39">
        <v>-245</v>
      </c>
      <c r="Q15" s="39">
        <v>-276</v>
      </c>
      <c r="R15" s="39">
        <f>SUM(S15:V15)</f>
        <v>-732</v>
      </c>
      <c r="S15" s="39">
        <v>-162</v>
      </c>
      <c r="T15" s="39">
        <v>-151</v>
      </c>
      <c r="U15" s="39">
        <v>-220</v>
      </c>
      <c r="V15" s="39">
        <v>-199</v>
      </c>
      <c r="W15" s="39">
        <f t="shared" si="4"/>
        <v>-593</v>
      </c>
      <c r="X15" s="39">
        <v>-166</v>
      </c>
      <c r="Y15" s="39">
        <v>-178</v>
      </c>
      <c r="Z15" s="39">
        <v>-147</v>
      </c>
      <c r="AA15" s="39">
        <v>-102</v>
      </c>
      <c r="AG15" s="1"/>
    </row>
    <row r="16" spans="2:33" s="2" customFormat="1">
      <c r="B16" s="129" t="s">
        <v>25</v>
      </c>
      <c r="C16" s="42">
        <f t="shared" ref="C16" si="9">SUM(C11:C15)</f>
        <v>3916</v>
      </c>
      <c r="D16" s="42">
        <f>SUM(D11:D15)</f>
        <v>1397</v>
      </c>
      <c r="E16" s="42">
        <f>SUM(E11:E15)</f>
        <v>1165</v>
      </c>
      <c r="F16" s="42">
        <f>SUM(F11:F15)</f>
        <v>1127</v>
      </c>
      <c r="G16" s="42">
        <f t="shared" ref="G16:H16" si="10">SUM(G11:G15)</f>
        <v>227</v>
      </c>
      <c r="H16" s="42">
        <f t="shared" si="10"/>
        <v>2684</v>
      </c>
      <c r="I16" s="42">
        <f>SUM(I11:I15)</f>
        <v>1235</v>
      </c>
      <c r="J16" s="42">
        <f>SUM(J11:J15)</f>
        <v>1101</v>
      </c>
      <c r="K16" s="42">
        <f t="shared" ref="K16:S16" si="11">SUM(K11:K15)</f>
        <v>630</v>
      </c>
      <c r="L16" s="42">
        <f t="shared" si="11"/>
        <v>-282</v>
      </c>
      <c r="M16" s="42">
        <f t="shared" si="11"/>
        <v>2494</v>
      </c>
      <c r="N16" s="42">
        <f t="shared" si="11"/>
        <v>1199</v>
      </c>
      <c r="O16" s="42">
        <f t="shared" si="11"/>
        <v>567</v>
      </c>
      <c r="P16" s="42">
        <f t="shared" si="11"/>
        <v>732</v>
      </c>
      <c r="Q16" s="42">
        <f t="shared" si="11"/>
        <v>-4</v>
      </c>
      <c r="R16" s="42">
        <f t="shared" si="11"/>
        <v>2434</v>
      </c>
      <c r="S16" s="42">
        <f t="shared" si="11"/>
        <v>915</v>
      </c>
      <c r="T16" s="42">
        <f>SUM(T11:T15)</f>
        <v>653</v>
      </c>
      <c r="U16" s="42">
        <f t="shared" ref="U16:AA16" si="12">SUM(U11:U15)</f>
        <v>785</v>
      </c>
      <c r="V16" s="42">
        <f t="shared" si="12"/>
        <v>81</v>
      </c>
      <c r="W16" s="42">
        <f t="shared" si="12"/>
        <v>2368</v>
      </c>
      <c r="X16" s="42">
        <f t="shared" si="12"/>
        <v>1027</v>
      </c>
      <c r="Y16" s="42">
        <f t="shared" si="12"/>
        <v>812</v>
      </c>
      <c r="Z16" s="42">
        <f t="shared" si="12"/>
        <v>562</v>
      </c>
      <c r="AA16" s="42">
        <f t="shared" si="12"/>
        <v>-33</v>
      </c>
      <c r="AG16" s="1"/>
    </row>
    <row r="17" spans="2:33" s="2" customFormat="1">
      <c r="B17" s="16" t="s">
        <v>129</v>
      </c>
      <c r="C17" s="39">
        <f>SUM(D17:G17)</f>
        <v>3</v>
      </c>
      <c r="D17" s="72">
        <v>0</v>
      </c>
      <c r="E17" s="72">
        <v>0</v>
      </c>
      <c r="F17" s="16">
        <v>6</v>
      </c>
      <c r="G17" s="16">
        <v>-3</v>
      </c>
      <c r="H17" s="39">
        <f>SUM(I17:L17)</f>
        <v>-3066</v>
      </c>
      <c r="I17" s="39">
        <v>-825</v>
      </c>
      <c r="J17" s="39">
        <v>-1133</v>
      </c>
      <c r="K17" s="39">
        <v>-9</v>
      </c>
      <c r="L17" s="39">
        <v>-1099</v>
      </c>
      <c r="M17" s="39">
        <f>SUM(N17:Q17)</f>
        <v>-440</v>
      </c>
      <c r="N17" s="39">
        <v>-12</v>
      </c>
      <c r="O17" s="39">
        <v>-293</v>
      </c>
      <c r="P17" s="39">
        <v>-19</v>
      </c>
      <c r="Q17" s="39">
        <v>-116</v>
      </c>
      <c r="R17" s="39">
        <f>SUM(S17:V17)</f>
        <v>-226</v>
      </c>
      <c r="S17" s="39">
        <v>-123</v>
      </c>
      <c r="T17" s="39">
        <v>1</v>
      </c>
      <c r="U17" s="39">
        <v>-30</v>
      </c>
      <c r="V17" s="39">
        <v>-74</v>
      </c>
      <c r="W17" s="39">
        <f t="shared" si="4"/>
        <v>-13380</v>
      </c>
      <c r="X17" s="39">
        <v>-1276</v>
      </c>
      <c r="Y17" s="39">
        <v>-123</v>
      </c>
      <c r="Z17" s="39">
        <v>-11801</v>
      </c>
      <c r="AA17" s="39">
        <v>-180</v>
      </c>
      <c r="AG17" s="1"/>
    </row>
    <row r="18" spans="2:33" s="2" customFormat="1">
      <c r="B18" s="16" t="s">
        <v>130</v>
      </c>
      <c r="C18" s="72">
        <f>SUM(D18:G18)</f>
        <v>147</v>
      </c>
      <c r="D18" s="72">
        <v>0</v>
      </c>
      <c r="E18" s="72">
        <v>0</v>
      </c>
      <c r="F18" s="16">
        <v>120</v>
      </c>
      <c r="G18" s="16">
        <v>27</v>
      </c>
      <c r="H18" s="72">
        <f>SUM(I18:L18)</f>
        <v>0</v>
      </c>
      <c r="I18" s="72">
        <v>0</v>
      </c>
      <c r="J18" s="72">
        <v>0</v>
      </c>
      <c r="K18" s="72">
        <v>0</v>
      </c>
      <c r="L18" s="72">
        <v>0</v>
      </c>
      <c r="M18" s="72">
        <f>SUM(N18:Q18)</f>
        <v>4</v>
      </c>
      <c r="N18" s="72">
        <v>0</v>
      </c>
      <c r="O18" s="72">
        <v>0</v>
      </c>
      <c r="P18" s="72">
        <v>0</v>
      </c>
      <c r="Q18" s="72">
        <v>4</v>
      </c>
      <c r="R18" s="72">
        <f>SUM(S18:V18)</f>
        <v>649</v>
      </c>
      <c r="S18" s="72">
        <v>0</v>
      </c>
      <c r="T18" s="72">
        <v>0</v>
      </c>
      <c r="U18" s="39">
        <v>0</v>
      </c>
      <c r="V18" s="39">
        <v>649</v>
      </c>
      <c r="W18" s="39">
        <f t="shared" si="4"/>
        <v>6164.9998999999998</v>
      </c>
      <c r="X18" s="39">
        <v>-20</v>
      </c>
      <c r="Y18" s="39">
        <v>6184.9998999999998</v>
      </c>
      <c r="Z18" s="72">
        <v>0</v>
      </c>
      <c r="AA18" s="72">
        <v>0</v>
      </c>
      <c r="AG18" s="1"/>
    </row>
    <row r="19" spans="2:33" s="2" customFormat="1">
      <c r="B19" s="16" t="s">
        <v>131</v>
      </c>
      <c r="C19" s="72">
        <f>SUM(D19:G19)</f>
        <v>0</v>
      </c>
      <c r="D19" s="72">
        <v>0</v>
      </c>
      <c r="E19" s="72">
        <v>0</v>
      </c>
      <c r="F19" s="72">
        <v>0</v>
      </c>
      <c r="G19" s="72">
        <v>0</v>
      </c>
      <c r="H19" s="39">
        <f>SUM(I19:L19)</f>
        <v>-1288</v>
      </c>
      <c r="I19" s="72">
        <v>0</v>
      </c>
      <c r="J19" s="72">
        <v>0</v>
      </c>
      <c r="K19" s="39">
        <v>-1288</v>
      </c>
      <c r="L19" s="72">
        <v>0</v>
      </c>
      <c r="M19" s="39">
        <f>SUM(N19:Q19)</f>
        <v>-1220</v>
      </c>
      <c r="N19" s="72">
        <v>0</v>
      </c>
      <c r="O19" s="72">
        <v>0</v>
      </c>
      <c r="P19" s="39">
        <v>-1220</v>
      </c>
      <c r="Q19" s="72">
        <v>0</v>
      </c>
      <c r="R19" s="39">
        <f>SUM(S19:V19)</f>
        <v>-1152</v>
      </c>
      <c r="S19" s="72">
        <v>0</v>
      </c>
      <c r="T19" s="72">
        <v>0</v>
      </c>
      <c r="U19" s="39">
        <v>-1152</v>
      </c>
      <c r="V19" s="72">
        <v>0</v>
      </c>
      <c r="W19" s="39">
        <f t="shared" si="4"/>
        <v>-1084</v>
      </c>
      <c r="X19" s="72">
        <v>0</v>
      </c>
      <c r="Y19" s="72">
        <v>0</v>
      </c>
      <c r="Z19" s="39">
        <v>-1084</v>
      </c>
      <c r="AA19" s="72">
        <v>0</v>
      </c>
      <c r="AG19" s="1"/>
    </row>
    <row r="20" spans="2:33" s="2" customFormat="1">
      <c r="B20" s="86" t="s">
        <v>132</v>
      </c>
      <c r="C20" s="42">
        <f t="shared" ref="C20" si="13">SUM(C16:C19)</f>
        <v>4066</v>
      </c>
      <c r="D20" s="42">
        <f t="shared" ref="D20:H20" si="14">SUM(D16:D19)</f>
        <v>1397</v>
      </c>
      <c r="E20" s="42">
        <f t="shared" si="14"/>
        <v>1165</v>
      </c>
      <c r="F20" s="42">
        <f t="shared" si="14"/>
        <v>1253</v>
      </c>
      <c r="G20" s="42">
        <f t="shared" si="14"/>
        <v>251</v>
      </c>
      <c r="H20" s="42">
        <f t="shared" si="14"/>
        <v>-1670</v>
      </c>
      <c r="I20" s="42">
        <f t="shared" ref="I20:S20" si="15">SUM(I16:I19)</f>
        <v>410</v>
      </c>
      <c r="J20" s="42">
        <f t="shared" si="15"/>
        <v>-32</v>
      </c>
      <c r="K20" s="42">
        <f t="shared" si="15"/>
        <v>-667</v>
      </c>
      <c r="L20" s="42">
        <f t="shared" si="15"/>
        <v>-1381</v>
      </c>
      <c r="M20" s="42">
        <f t="shared" si="15"/>
        <v>838</v>
      </c>
      <c r="N20" s="42">
        <f t="shared" si="15"/>
        <v>1187</v>
      </c>
      <c r="O20" s="42">
        <f t="shared" si="15"/>
        <v>274</v>
      </c>
      <c r="P20" s="42">
        <f t="shared" si="15"/>
        <v>-507</v>
      </c>
      <c r="Q20" s="42">
        <f t="shared" si="15"/>
        <v>-116</v>
      </c>
      <c r="R20" s="42">
        <f t="shared" si="15"/>
        <v>1705</v>
      </c>
      <c r="S20" s="42">
        <f t="shared" si="15"/>
        <v>792</v>
      </c>
      <c r="T20" s="42">
        <f>SUM(T16:T19)</f>
        <v>654</v>
      </c>
      <c r="U20" s="42">
        <f t="shared" ref="U20:AA20" si="16">SUM(U16:U19)</f>
        <v>-397</v>
      </c>
      <c r="V20" s="42">
        <f t="shared" si="16"/>
        <v>656</v>
      </c>
      <c r="W20" s="42">
        <f t="shared" si="16"/>
        <v>-5931.0001000000002</v>
      </c>
      <c r="X20" s="42">
        <f t="shared" si="16"/>
        <v>-269</v>
      </c>
      <c r="Y20" s="42">
        <f t="shared" si="16"/>
        <v>6873.9998999999998</v>
      </c>
      <c r="Z20" s="42">
        <f t="shared" si="16"/>
        <v>-12323</v>
      </c>
      <c r="AA20" s="42">
        <f t="shared" si="16"/>
        <v>-213</v>
      </c>
      <c r="AG20" s="1"/>
    </row>
    <row r="21" spans="2:33" s="2" customFormat="1">
      <c r="AG21" s="1"/>
    </row>
    <row r="22" spans="2:33" s="2" customFormat="1">
      <c r="AG22" s="1"/>
    </row>
    <row r="23" spans="2:33">
      <c r="B23" s="4" t="s">
        <v>10</v>
      </c>
      <c r="C23" s="10" t="s">
        <v>293</v>
      </c>
      <c r="D23" s="10" t="s">
        <v>292</v>
      </c>
      <c r="E23" s="10" t="s">
        <v>288</v>
      </c>
      <c r="F23" s="10" t="s">
        <v>286</v>
      </c>
      <c r="G23" s="10" t="s">
        <v>276</v>
      </c>
      <c r="H23" s="10" t="s">
        <v>274</v>
      </c>
      <c r="I23" s="10" t="s">
        <v>273</v>
      </c>
      <c r="J23" s="10" t="s">
        <v>269</v>
      </c>
      <c r="K23" s="10" t="s">
        <v>250</v>
      </c>
      <c r="L23" s="10" t="s">
        <v>231</v>
      </c>
      <c r="M23" s="10" t="s">
        <v>227</v>
      </c>
      <c r="N23" s="10" t="s">
        <v>228</v>
      </c>
      <c r="O23" s="10" t="s">
        <v>226</v>
      </c>
      <c r="P23" s="10" t="s">
        <v>172</v>
      </c>
      <c r="Q23" s="10" t="s">
        <v>151</v>
      </c>
      <c r="R23" s="10" t="s">
        <v>40</v>
      </c>
      <c r="S23" s="10" t="s">
        <v>41</v>
      </c>
      <c r="T23" s="10" t="s">
        <v>42</v>
      </c>
      <c r="U23" s="10" t="s">
        <v>43</v>
      </c>
      <c r="V23" s="10" t="s">
        <v>44</v>
      </c>
      <c r="W23" s="11" t="s">
        <v>45</v>
      </c>
      <c r="X23" s="10" t="s">
        <v>46</v>
      </c>
      <c r="Y23" s="10" t="s">
        <v>47</v>
      </c>
      <c r="Z23" s="10" t="s">
        <v>48</v>
      </c>
      <c r="AA23" s="10" t="s">
        <v>49</v>
      </c>
    </row>
    <row r="24" spans="2:33" s="2" customFormat="1">
      <c r="B24" s="16" t="s">
        <v>133</v>
      </c>
      <c r="C24" s="39">
        <f>C11</f>
        <v>5332</v>
      </c>
      <c r="D24" s="39">
        <f>D11+E11+F11+G11</f>
        <v>5332</v>
      </c>
      <c r="E24" s="39">
        <f>E11+F11+G11+I11</f>
        <v>5044</v>
      </c>
      <c r="F24" s="39">
        <f>F11+G11+I11+J11</f>
        <v>5065</v>
      </c>
      <c r="G24" s="39">
        <f>G11+I11+J11+K11</f>
        <v>4676</v>
      </c>
      <c r="H24" s="39">
        <f>H11</f>
        <v>4167</v>
      </c>
      <c r="I24" s="39">
        <f>I11+J11+K11+L11</f>
        <v>4167</v>
      </c>
      <c r="J24" s="39">
        <f>J11+K11+L11+N11</f>
        <v>4228</v>
      </c>
      <c r="K24" s="39">
        <f>K11+L11+N11+O11</f>
        <v>3670</v>
      </c>
      <c r="L24" s="39">
        <f>L11+N11+O11+P11</f>
        <v>3693</v>
      </c>
      <c r="M24" s="39">
        <f>M11</f>
        <v>3922</v>
      </c>
      <c r="N24" s="39">
        <f>N11+O11+P11+Q11</f>
        <v>3922</v>
      </c>
      <c r="O24" s="39">
        <f>O11+P11+Q11+S11</f>
        <v>3556</v>
      </c>
      <c r="P24" s="39">
        <f>P11+Q11+S11+T11</f>
        <v>3681</v>
      </c>
      <c r="Q24" s="39">
        <f>Q11+S11+T11+U11</f>
        <v>3704</v>
      </c>
      <c r="R24" s="39">
        <f>R11</f>
        <v>3740</v>
      </c>
      <c r="S24" s="39">
        <f>S11+T11+U11+V11</f>
        <v>3740</v>
      </c>
      <c r="T24" s="39">
        <f>T11+U11+V11+X11</f>
        <v>3930</v>
      </c>
      <c r="U24" s="39">
        <f>U11+V11+X11+Y11</f>
        <v>4018</v>
      </c>
      <c r="V24" s="39">
        <f>V11+X11+Y11+Z11</f>
        <v>3767</v>
      </c>
      <c r="W24" s="39">
        <f>W11</f>
        <v>3549</v>
      </c>
      <c r="X24" s="39">
        <f>X11+Y11+Z11+AA11</f>
        <v>3549</v>
      </c>
      <c r="Y24" s="39">
        <v>2983</v>
      </c>
      <c r="Z24" s="39">
        <v>2682</v>
      </c>
      <c r="AA24" s="39">
        <v>2450</v>
      </c>
      <c r="AG24" s="1"/>
    </row>
    <row r="25" spans="2:33" s="2" customFormat="1">
      <c r="B25" s="32" t="s">
        <v>134</v>
      </c>
      <c r="C25" s="39">
        <f>RR!C80</f>
        <v>4282</v>
      </c>
      <c r="D25" s="39">
        <f>RR!C80</f>
        <v>4282</v>
      </c>
      <c r="E25" s="39">
        <f>RR!E80</f>
        <v>4182</v>
      </c>
      <c r="F25" s="39">
        <f>RR!F80</f>
        <v>4219</v>
      </c>
      <c r="G25" s="39">
        <f>RR!G80</f>
        <v>4598</v>
      </c>
      <c r="H25" s="39">
        <f>RR!H80</f>
        <v>4658</v>
      </c>
      <c r="I25" s="39">
        <f>RR!I80</f>
        <v>4658</v>
      </c>
      <c r="J25" s="39">
        <f>RR!J80</f>
        <v>4629</v>
      </c>
      <c r="K25" s="39">
        <f>RR!K80</f>
        <v>4726</v>
      </c>
      <c r="L25" s="39">
        <f>RR!L80</f>
        <v>4698</v>
      </c>
      <c r="M25" s="39">
        <f>RR!M80</f>
        <v>4694</v>
      </c>
      <c r="N25" s="39">
        <f>RR!N80</f>
        <v>4694</v>
      </c>
      <c r="O25" s="39">
        <f>RR!O80</f>
        <v>4645</v>
      </c>
      <c r="P25" s="39">
        <f>RR!P80</f>
        <v>4432</v>
      </c>
      <c r="Q25" s="39">
        <f>RR!Q80</f>
        <v>4228</v>
      </c>
      <c r="R25" s="39">
        <f>RR!R80</f>
        <v>4091</v>
      </c>
      <c r="S25" s="39">
        <f>RR!S80</f>
        <v>4091</v>
      </c>
      <c r="T25" s="39">
        <f>RR!T80</f>
        <v>4004</v>
      </c>
      <c r="U25" s="39">
        <f>RR!U80</f>
        <v>3999</v>
      </c>
      <c r="V25" s="39">
        <f>RR!V80</f>
        <v>3809</v>
      </c>
      <c r="W25" s="39">
        <f>RR!W80</f>
        <v>3496</v>
      </c>
      <c r="X25" s="39">
        <f>RR!X80</f>
        <v>3496</v>
      </c>
      <c r="Y25" s="39">
        <f>RR!Y80</f>
        <v>3360</v>
      </c>
      <c r="Z25" s="39">
        <v>3243</v>
      </c>
      <c r="AA25" s="39">
        <f>RR!AA80</f>
        <v>3228</v>
      </c>
      <c r="AG25" s="1"/>
    </row>
    <row r="26" spans="2:33" s="2" customFormat="1">
      <c r="B26" s="86" t="s">
        <v>10</v>
      </c>
      <c r="C26" s="87">
        <f t="shared" ref="C26" si="17">C24/C25</f>
        <v>1.2452125175151798</v>
      </c>
      <c r="D26" s="87">
        <f t="shared" ref="D26" si="18">D24/D25</f>
        <v>1.2452125175151798</v>
      </c>
      <c r="E26" s="87">
        <f t="shared" ref="E26:G26" si="19">E24/E25</f>
        <v>1.2061214729794356</v>
      </c>
      <c r="F26" s="87">
        <f t="shared" si="19"/>
        <v>1.2005214505807063</v>
      </c>
      <c r="G26" s="87">
        <f t="shared" si="19"/>
        <v>1.0169638973466724</v>
      </c>
      <c r="H26" s="87">
        <f t="shared" ref="H26" si="20">H24/H25</f>
        <v>0.89458995276942899</v>
      </c>
      <c r="I26" s="87">
        <f t="shared" ref="I26:J26" si="21">I24/I25</f>
        <v>0.89458995276942899</v>
      </c>
      <c r="J26" s="87">
        <f t="shared" si="21"/>
        <v>0.91337221862173257</v>
      </c>
      <c r="K26" s="87">
        <f t="shared" ref="K26:T26" si="22">K24/K25</f>
        <v>0.77655522640710961</v>
      </c>
      <c r="L26" s="87">
        <f t="shared" si="22"/>
        <v>0.78607918263090681</v>
      </c>
      <c r="M26" s="87">
        <f t="shared" si="22"/>
        <v>0.83553472518108218</v>
      </c>
      <c r="N26" s="87">
        <f t="shared" si="22"/>
        <v>0.83553472518108218</v>
      </c>
      <c r="O26" s="87">
        <f t="shared" si="22"/>
        <v>0.76555435952637241</v>
      </c>
      <c r="P26" s="87">
        <f t="shared" si="22"/>
        <v>0.83055054151624552</v>
      </c>
      <c r="Q26" s="87">
        <f t="shared" si="22"/>
        <v>0.87606433301797537</v>
      </c>
      <c r="R26" s="87">
        <f t="shared" si="22"/>
        <v>0.91420190662429723</v>
      </c>
      <c r="S26" s="87">
        <f t="shared" si="22"/>
        <v>0.91420190662429723</v>
      </c>
      <c r="T26" s="87">
        <f t="shared" si="22"/>
        <v>0.98151848151848153</v>
      </c>
      <c r="U26" s="87">
        <f t="shared" ref="U26:AA26" si="23">U24/U25</f>
        <v>1.0047511877969493</v>
      </c>
      <c r="V26" s="87">
        <f t="shared" si="23"/>
        <v>0.98897348385402994</v>
      </c>
      <c r="W26" s="87">
        <f t="shared" si="23"/>
        <v>1.0151601830663615</v>
      </c>
      <c r="X26" s="87">
        <f t="shared" si="23"/>
        <v>1.0151601830663615</v>
      </c>
      <c r="Y26" s="87">
        <f t="shared" si="23"/>
        <v>0.887797619047619</v>
      </c>
      <c r="Z26" s="87">
        <f t="shared" si="23"/>
        <v>0.82701202590194267</v>
      </c>
      <c r="AA26" s="87">
        <f t="shared" si="23"/>
        <v>0.7589838909541512</v>
      </c>
      <c r="AG26" s="1"/>
    </row>
    <row r="27" spans="2:33" s="2" customFormat="1">
      <c r="R27" s="39"/>
      <c r="S27" s="39"/>
      <c r="T27" s="39"/>
      <c r="U27" s="39"/>
      <c r="V27" s="39"/>
      <c r="W27" s="39"/>
      <c r="X27" s="39"/>
      <c r="Y27" s="39"/>
      <c r="Z27" s="39"/>
      <c r="AA27" s="39"/>
      <c r="AG27" s="1"/>
    </row>
    <row r="28" spans="2:33" s="2" customFormat="1">
      <c r="AG28" s="1"/>
    </row>
    <row r="29" spans="2:33">
      <c r="B29" s="4" t="s">
        <v>26</v>
      </c>
      <c r="C29" s="10" t="s">
        <v>293</v>
      </c>
      <c r="D29" s="10" t="s">
        <v>292</v>
      </c>
      <c r="E29" s="10" t="s">
        <v>288</v>
      </c>
      <c r="F29" s="10" t="s">
        <v>286</v>
      </c>
      <c r="G29" s="10" t="s">
        <v>276</v>
      </c>
      <c r="H29" s="10" t="s">
        <v>274</v>
      </c>
      <c r="I29" s="10" t="s">
        <v>273</v>
      </c>
      <c r="J29" s="10" t="s">
        <v>269</v>
      </c>
      <c r="K29" s="10" t="s">
        <v>250</v>
      </c>
      <c r="L29" s="10" t="s">
        <v>231</v>
      </c>
      <c r="M29" s="10" t="s">
        <v>227</v>
      </c>
      <c r="N29" s="10" t="s">
        <v>228</v>
      </c>
      <c r="O29" s="10" t="s">
        <v>226</v>
      </c>
      <c r="P29" s="10" t="s">
        <v>172</v>
      </c>
      <c r="Q29" s="10" t="s">
        <v>151</v>
      </c>
      <c r="R29" s="10" t="s">
        <v>40</v>
      </c>
      <c r="S29" s="10" t="s">
        <v>41</v>
      </c>
      <c r="T29" s="10" t="s">
        <v>42</v>
      </c>
      <c r="U29" s="10" t="s">
        <v>43</v>
      </c>
      <c r="V29" s="10" t="s">
        <v>44</v>
      </c>
      <c r="W29" s="11" t="s">
        <v>45</v>
      </c>
      <c r="X29" s="10" t="s">
        <v>46</v>
      </c>
      <c r="Y29" s="10" t="s">
        <v>47</v>
      </c>
      <c r="Z29" s="10" t="s">
        <v>48</v>
      </c>
      <c r="AA29" s="10" t="s">
        <v>49</v>
      </c>
    </row>
    <row r="30" spans="2:33" s="2" customFormat="1">
      <c r="B30" s="16" t="s">
        <v>135</v>
      </c>
      <c r="C30" s="39">
        <f>C16</f>
        <v>3916</v>
      </c>
      <c r="D30" s="93">
        <f>D16+E16+F16+G16</f>
        <v>3916</v>
      </c>
      <c r="E30" s="93">
        <f>E16+F16+G16+I16</f>
        <v>3754</v>
      </c>
      <c r="F30" s="93">
        <f>F16+G16+I16+J16</f>
        <v>3690</v>
      </c>
      <c r="G30" s="93">
        <f>G16+I16+J16+K16</f>
        <v>3193</v>
      </c>
      <c r="H30" s="39">
        <f>H16</f>
        <v>2684</v>
      </c>
      <c r="I30" s="93">
        <f>I16+J16+K16+L16</f>
        <v>2684</v>
      </c>
      <c r="J30" s="93">
        <f>J16+K16+L16+N16</f>
        <v>2648</v>
      </c>
      <c r="K30" s="93">
        <f>K16+L16+N16+O16</f>
        <v>2114</v>
      </c>
      <c r="L30" s="93">
        <f>L16+N16+O16+P16</f>
        <v>2216</v>
      </c>
      <c r="M30" s="39">
        <f>M16</f>
        <v>2494</v>
      </c>
      <c r="N30" s="93">
        <f>N16+O16+P16+Q16</f>
        <v>2494</v>
      </c>
      <c r="O30" s="93">
        <f>O16+P16+Q16+S16</f>
        <v>2210</v>
      </c>
      <c r="P30" s="93">
        <f>P16+Q16+S16+T16</f>
        <v>2296</v>
      </c>
      <c r="Q30" s="93">
        <f>Q16+S16+T16+U16</f>
        <v>2349</v>
      </c>
      <c r="R30" s="39">
        <f>R16</f>
        <v>2434</v>
      </c>
      <c r="S30" s="39">
        <f>S16+T16+U16+V16</f>
        <v>2434</v>
      </c>
      <c r="T30" s="39">
        <f>T16+U16+V16+X16</f>
        <v>2546</v>
      </c>
      <c r="U30" s="39">
        <f>U16+V16+X16+Y16</f>
        <v>2705</v>
      </c>
      <c r="V30" s="39">
        <f>V16+X16+Y16+Z16</f>
        <v>2482</v>
      </c>
      <c r="W30" s="39">
        <f>W16</f>
        <v>2368</v>
      </c>
      <c r="X30" s="39">
        <f>X16+Y16+Z16+AA16</f>
        <v>2368</v>
      </c>
      <c r="Y30" s="39">
        <v>3253</v>
      </c>
      <c r="Z30" s="39">
        <v>3017</v>
      </c>
      <c r="AA30" s="39">
        <v>2894</v>
      </c>
      <c r="AG30" s="1"/>
    </row>
    <row r="31" spans="2:33" s="2" customFormat="1">
      <c r="B31" s="16" t="s">
        <v>136</v>
      </c>
      <c r="C31" s="39">
        <v>271071783</v>
      </c>
      <c r="D31" s="39">
        <v>271071783</v>
      </c>
      <c r="E31" s="39">
        <v>271071783</v>
      </c>
      <c r="F31" s="39">
        <v>271071783</v>
      </c>
      <c r="G31" s="39">
        <v>271071783</v>
      </c>
      <c r="H31" s="39">
        <v>271071783</v>
      </c>
      <c r="I31" s="39">
        <v>271071783</v>
      </c>
      <c r="J31" s="39">
        <v>271071783</v>
      </c>
      <c r="K31" s="39">
        <v>271071783</v>
      </c>
      <c r="L31" s="39">
        <v>271071783</v>
      </c>
      <c r="M31" s="39">
        <v>271071783</v>
      </c>
      <c r="N31" s="39">
        <v>271071783</v>
      </c>
      <c r="O31" s="39">
        <v>271071783</v>
      </c>
      <c r="P31" s="39">
        <v>271071783</v>
      </c>
      <c r="Q31" s="39">
        <v>271071783</v>
      </c>
      <c r="R31" s="39">
        <v>271071783</v>
      </c>
      <c r="S31" s="39">
        <v>271071783</v>
      </c>
      <c r="T31" s="39">
        <v>271071783</v>
      </c>
      <c r="U31" s="39">
        <v>271071783</v>
      </c>
      <c r="V31" s="39">
        <v>271071783</v>
      </c>
      <c r="W31" s="39">
        <v>271071783</v>
      </c>
      <c r="X31" s="39">
        <v>271071783</v>
      </c>
      <c r="Y31" s="39">
        <v>271071783</v>
      </c>
      <c r="Z31" s="39">
        <v>271071783</v>
      </c>
      <c r="AA31" s="39">
        <v>271071783</v>
      </c>
      <c r="AG31" s="1"/>
    </row>
    <row r="32" spans="2:33" s="2" customFormat="1">
      <c r="B32" s="86" t="s">
        <v>26</v>
      </c>
      <c r="C32" s="88">
        <f t="shared" ref="C32" si="24">C30*1000000/C31</f>
        <v>14.446357922838468</v>
      </c>
      <c r="D32" s="88">
        <f t="shared" ref="D32:E32" si="25">D30*1000000/D31</f>
        <v>14.446357922838468</v>
      </c>
      <c r="E32" s="88">
        <f t="shared" si="25"/>
        <v>13.848730245744537</v>
      </c>
      <c r="F32" s="88">
        <f t="shared" ref="F32:J32" si="26">F30*1000000/F31</f>
        <v>13.612630422695084</v>
      </c>
      <c r="G32" s="88">
        <f t="shared" si="26"/>
        <v>11.779167734326668</v>
      </c>
      <c r="H32" s="88">
        <f t="shared" si="26"/>
        <v>9.9014363291364784</v>
      </c>
      <c r="I32" s="88">
        <f t="shared" si="26"/>
        <v>9.9014363291364784</v>
      </c>
      <c r="J32" s="88">
        <f t="shared" si="26"/>
        <v>9.7686301786711596</v>
      </c>
      <c r="K32" s="88">
        <f t="shared" ref="K32:T32" si="27">K30*1000000/K31</f>
        <v>7.7986722801022781</v>
      </c>
      <c r="L32" s="88">
        <f t="shared" si="27"/>
        <v>8.1749563730873458</v>
      </c>
      <c r="M32" s="88">
        <f t="shared" si="27"/>
        <v>9.2005149794584113</v>
      </c>
      <c r="N32" s="88">
        <f t="shared" si="27"/>
        <v>9.2005149794584113</v>
      </c>
      <c r="O32" s="88">
        <f t="shared" si="27"/>
        <v>8.1528220146764596</v>
      </c>
      <c r="P32" s="88">
        <f t="shared" si="27"/>
        <v>8.4700811518991639</v>
      </c>
      <c r="Q32" s="88">
        <f t="shared" si="27"/>
        <v>8.6656013178619915</v>
      </c>
      <c r="R32" s="88">
        <f t="shared" si="27"/>
        <v>8.9791713953495478</v>
      </c>
      <c r="S32" s="88">
        <f t="shared" si="27"/>
        <v>8.9791713953495478</v>
      </c>
      <c r="T32" s="88">
        <f t="shared" si="27"/>
        <v>9.3923460856860927</v>
      </c>
      <c r="U32" s="88">
        <f t="shared" ref="U32:AA32" si="28">U30*1000000/U31</f>
        <v>9.9789065835745809</v>
      </c>
      <c r="V32" s="88">
        <f t="shared" si="28"/>
        <v>9.156246262636639</v>
      </c>
      <c r="W32" s="88">
        <f t="shared" si="28"/>
        <v>8.7356934528297998</v>
      </c>
      <c r="X32" s="88">
        <f t="shared" si="28"/>
        <v>8.7356934528297998</v>
      </c>
      <c r="Y32" s="88">
        <f t="shared" si="28"/>
        <v>12.00051131843553</v>
      </c>
      <c r="Z32" s="88">
        <f t="shared" si="28"/>
        <v>11.129893220940669</v>
      </c>
      <c r="AA32" s="88">
        <f t="shared" si="28"/>
        <v>10.6761388735175</v>
      </c>
      <c r="AG32" s="1"/>
    </row>
    <row r="33" spans="2:33" s="2" customFormat="1">
      <c r="B33" s="66"/>
      <c r="C33" s="66"/>
      <c r="D33" s="66"/>
      <c r="E33" s="66"/>
      <c r="F33" s="66"/>
      <c r="G33" s="66"/>
      <c r="H33" s="66"/>
      <c r="I33" s="66"/>
      <c r="J33" s="66"/>
      <c r="K33" s="66"/>
      <c r="L33" s="66"/>
      <c r="M33" s="66"/>
      <c r="N33" s="66"/>
      <c r="O33" s="66"/>
      <c r="P33" s="66"/>
      <c r="Q33" s="66"/>
      <c r="R33" s="66"/>
      <c r="S33" s="39"/>
      <c r="T33" s="39"/>
      <c r="U33" s="39"/>
      <c r="V33" s="39"/>
      <c r="W33" s="39"/>
      <c r="X33" s="39"/>
      <c r="Y33" s="39"/>
      <c r="Z33" s="39"/>
      <c r="AA33" s="39"/>
      <c r="AG33" s="1"/>
    </row>
    <row r="34" spans="2:33" s="2" customFormat="1">
      <c r="AG34" s="1"/>
    </row>
    <row r="35" spans="2:33">
      <c r="B35" s="4" t="s">
        <v>32</v>
      </c>
      <c r="C35" s="10" t="s">
        <v>293</v>
      </c>
      <c r="D35" s="10" t="s">
        <v>292</v>
      </c>
      <c r="E35" s="10" t="s">
        <v>288</v>
      </c>
      <c r="F35" s="10" t="s">
        <v>286</v>
      </c>
      <c r="G35" s="10" t="s">
        <v>276</v>
      </c>
      <c r="H35" s="10" t="s">
        <v>274</v>
      </c>
      <c r="I35" s="10" t="s">
        <v>273</v>
      </c>
      <c r="J35" s="10" t="s">
        <v>269</v>
      </c>
      <c r="K35" s="10" t="s">
        <v>250</v>
      </c>
      <c r="L35" s="10" t="s">
        <v>231</v>
      </c>
      <c r="M35" s="10" t="s">
        <v>227</v>
      </c>
      <c r="N35" s="10" t="s">
        <v>228</v>
      </c>
      <c r="O35" s="10" t="s">
        <v>226</v>
      </c>
      <c r="P35" s="10" t="s">
        <v>172</v>
      </c>
      <c r="Q35" s="10" t="s">
        <v>151</v>
      </c>
      <c r="R35" s="10" t="s">
        <v>40</v>
      </c>
      <c r="S35" s="10" t="s">
        <v>41</v>
      </c>
      <c r="T35" s="10" t="s">
        <v>42</v>
      </c>
      <c r="U35" s="10" t="s">
        <v>43</v>
      </c>
      <c r="V35" s="10" t="s">
        <v>44</v>
      </c>
      <c r="W35" s="11" t="s">
        <v>45</v>
      </c>
      <c r="X35" s="10" t="s">
        <v>46</v>
      </c>
      <c r="Y35" s="10" t="s">
        <v>47</v>
      </c>
      <c r="Z35" s="10" t="s">
        <v>48</v>
      </c>
      <c r="AA35" s="10" t="s">
        <v>49</v>
      </c>
    </row>
    <row r="36" spans="2:33" s="2" customFormat="1">
      <c r="B36" s="16" t="s">
        <v>133</v>
      </c>
      <c r="C36" s="39">
        <f>C11</f>
        <v>5332</v>
      </c>
      <c r="D36" s="93">
        <f>D11+E11+F11+G11</f>
        <v>5332</v>
      </c>
      <c r="E36" s="93">
        <f>E11+F11+G11+I11</f>
        <v>5044</v>
      </c>
      <c r="F36" s="93">
        <f>F11+G11+I11+J11</f>
        <v>5065</v>
      </c>
      <c r="G36" s="93">
        <f>G11+I11+J11+K11</f>
        <v>4676</v>
      </c>
      <c r="H36" s="39">
        <f>H11</f>
        <v>4167</v>
      </c>
      <c r="I36" s="93">
        <f>I11+J11+K11+L11</f>
        <v>4167</v>
      </c>
      <c r="J36" s="93">
        <f>J11+K11+L11+N11</f>
        <v>4228</v>
      </c>
      <c r="K36" s="93">
        <f>K11+L11+N11+O11</f>
        <v>3670</v>
      </c>
      <c r="L36" s="93">
        <f>L11+N11+O11+P11</f>
        <v>3693</v>
      </c>
      <c r="M36" s="39">
        <f>M11</f>
        <v>3922</v>
      </c>
      <c r="N36" s="93">
        <f>N11+O11+P11+Q11</f>
        <v>3922</v>
      </c>
      <c r="O36" s="93">
        <f>O11+P11+Q11+S11</f>
        <v>3556</v>
      </c>
      <c r="P36" s="93">
        <f>P11+Q11+S11+T11</f>
        <v>3681</v>
      </c>
      <c r="Q36" s="93">
        <f>Q11+S11+T11+U11</f>
        <v>3704</v>
      </c>
      <c r="R36" s="39">
        <f>R11</f>
        <v>3740</v>
      </c>
      <c r="S36" s="39">
        <f>S11+T11+U11+V11</f>
        <v>3740</v>
      </c>
      <c r="T36" s="39">
        <f>T11+U11+V11+X11</f>
        <v>3930</v>
      </c>
      <c r="U36" s="39">
        <f>U11+V11+X11+Y11</f>
        <v>4018</v>
      </c>
      <c r="V36" s="39">
        <f>V11+X11+Y11+Z11</f>
        <v>3767</v>
      </c>
      <c r="W36" s="39">
        <f>W11</f>
        <v>3549</v>
      </c>
      <c r="X36" s="39">
        <f>X11+Y11+Z11+AA11</f>
        <v>3549</v>
      </c>
      <c r="Y36" s="39">
        <v>2983</v>
      </c>
      <c r="Z36" s="39">
        <v>2682</v>
      </c>
      <c r="AA36" s="39">
        <v>2450</v>
      </c>
      <c r="AG36" s="1"/>
    </row>
    <row r="37" spans="2:33" s="2" customFormat="1">
      <c r="B37" s="16" t="s">
        <v>136</v>
      </c>
      <c r="C37" s="39">
        <v>271071783</v>
      </c>
      <c r="D37" s="39">
        <v>271071783</v>
      </c>
      <c r="E37" s="39">
        <v>271071783</v>
      </c>
      <c r="F37" s="39">
        <v>271071783</v>
      </c>
      <c r="G37" s="39">
        <v>271071783</v>
      </c>
      <c r="H37" s="39">
        <v>271071783</v>
      </c>
      <c r="I37" s="39">
        <v>271071783</v>
      </c>
      <c r="J37" s="39">
        <v>271071783</v>
      </c>
      <c r="K37" s="39">
        <v>271071783</v>
      </c>
      <c r="L37" s="39">
        <v>271071783</v>
      </c>
      <c r="M37" s="39">
        <v>271071783</v>
      </c>
      <c r="N37" s="39">
        <v>271071783</v>
      </c>
      <c r="O37" s="39">
        <v>271071783</v>
      </c>
      <c r="P37" s="39">
        <v>271071783</v>
      </c>
      <c r="Q37" s="39">
        <v>271071783</v>
      </c>
      <c r="R37" s="39">
        <v>271071783</v>
      </c>
      <c r="S37" s="39">
        <v>271071783</v>
      </c>
      <c r="T37" s="39">
        <v>271071783</v>
      </c>
      <c r="U37" s="39">
        <v>271071783</v>
      </c>
      <c r="V37" s="39">
        <v>271071783</v>
      </c>
      <c r="W37" s="39">
        <v>271071783</v>
      </c>
      <c r="X37" s="39">
        <v>271071783</v>
      </c>
      <c r="Y37" s="39">
        <v>271071783</v>
      </c>
      <c r="Z37" s="39">
        <v>271071783</v>
      </c>
      <c r="AA37" s="39">
        <v>271071783</v>
      </c>
      <c r="AG37" s="1"/>
    </row>
    <row r="38" spans="2:33" s="2" customFormat="1">
      <c r="B38" s="86" t="s">
        <v>32</v>
      </c>
      <c r="C38" s="88">
        <f t="shared" ref="C38" si="29">C36*1000000/C37</f>
        <v>19.67006650780764</v>
      </c>
      <c r="D38" s="88">
        <f t="shared" ref="D38" si="30">D36*1000000/D37</f>
        <v>19.67006650780764</v>
      </c>
      <c r="E38" s="88">
        <f t="shared" ref="E38:F38" si="31">E36*1000000/E37</f>
        <v>18.607617304085096</v>
      </c>
      <c r="F38" s="88">
        <f t="shared" si="31"/>
        <v>18.685087558523197</v>
      </c>
      <c r="G38" s="88">
        <f t="shared" ref="G38:K38" si="32">G36*1000000/G37</f>
        <v>17.250043321550734</v>
      </c>
      <c r="H38" s="88">
        <f t="shared" ref="H38" si="33">H36*1000000/H37</f>
        <v>15.372311916360546</v>
      </c>
      <c r="I38" s="88">
        <f t="shared" si="32"/>
        <v>15.372311916360546</v>
      </c>
      <c r="J38" s="88">
        <f t="shared" si="32"/>
        <v>15.597344560204556</v>
      </c>
      <c r="K38" s="88">
        <f t="shared" si="32"/>
        <v>13.538849227992129</v>
      </c>
      <c r="L38" s="88">
        <f t="shared" ref="L38:N38" si="34">L36*1000000/L37</f>
        <v>13.623697601900528</v>
      </c>
      <c r="M38" s="88">
        <f t="shared" si="34"/>
        <v>14.468492281249354</v>
      </c>
      <c r="N38" s="88">
        <f t="shared" si="34"/>
        <v>14.468492281249354</v>
      </c>
      <c r="O38" s="88">
        <f>O36*1000000/O37</f>
        <v>13.11829641818529</v>
      </c>
      <c r="P38" s="88">
        <f>P36*1000000/P37</f>
        <v>13.579428885078753</v>
      </c>
      <c r="Q38" s="88">
        <f>Q36*1000000/Q37</f>
        <v>13.664277258987152</v>
      </c>
      <c r="R38" s="88">
        <f>R36*1000000/R37</f>
        <v>13.797083409452469</v>
      </c>
      <c r="S38" s="88">
        <f t="shared" ref="S38:AA38" si="35">S36*1000000/S37</f>
        <v>13.797083409452469</v>
      </c>
      <c r="T38" s="88">
        <f t="shared" si="35"/>
        <v>14.498004759130536</v>
      </c>
      <c r="U38" s="88">
        <f t="shared" si="35"/>
        <v>14.822642015823536</v>
      </c>
      <c r="V38" s="88">
        <f t="shared" si="35"/>
        <v>13.896688022301458</v>
      </c>
      <c r="W38" s="88">
        <f t="shared" si="35"/>
        <v>13.092473000039256</v>
      </c>
      <c r="X38" s="88">
        <f t="shared" si="35"/>
        <v>13.092473000039256</v>
      </c>
      <c r="Y38" s="88">
        <f t="shared" si="35"/>
        <v>11.004465189945646</v>
      </c>
      <c r="Z38" s="88">
        <f t="shared" si="35"/>
        <v>9.8940582096661824</v>
      </c>
      <c r="AA38" s="88">
        <f t="shared" si="35"/>
        <v>9.0381963511119121</v>
      </c>
      <c r="AG38" s="1"/>
    </row>
    <row r="39" spans="2:33" s="2" customFormat="1">
      <c r="AG39" s="1"/>
    </row>
    <row r="40" spans="2:33" s="2" customFormat="1">
      <c r="AG40" s="1"/>
    </row>
    <row r="41" spans="2:33" s="2" customFormat="1">
      <c r="B41" s="4" t="s">
        <v>251</v>
      </c>
      <c r="C41" s="10" t="s">
        <v>293</v>
      </c>
      <c r="D41" s="10" t="s">
        <v>293</v>
      </c>
      <c r="E41" s="10" t="s">
        <v>289</v>
      </c>
      <c r="F41" s="10" t="s">
        <v>287</v>
      </c>
      <c r="G41" s="10" t="s">
        <v>276</v>
      </c>
      <c r="H41" s="10" t="s">
        <v>274</v>
      </c>
      <c r="I41" s="10" t="s">
        <v>274</v>
      </c>
      <c r="J41" s="10" t="s">
        <v>271</v>
      </c>
      <c r="K41" s="10" t="s">
        <v>267</v>
      </c>
      <c r="L41" s="10" t="s">
        <v>231</v>
      </c>
      <c r="M41" s="10" t="s">
        <v>227</v>
      </c>
      <c r="N41" s="10" t="s">
        <v>227</v>
      </c>
      <c r="O41" s="10" t="s">
        <v>266</v>
      </c>
      <c r="P41" s="10" t="s">
        <v>265</v>
      </c>
      <c r="Q41" s="10" t="s">
        <v>151</v>
      </c>
      <c r="R41" s="10" t="s">
        <v>40</v>
      </c>
      <c r="S41" s="10" t="s">
        <v>40</v>
      </c>
      <c r="T41" s="10" t="s">
        <v>264</v>
      </c>
      <c r="U41" s="10" t="s">
        <v>263</v>
      </c>
      <c r="V41" s="10" t="s">
        <v>44</v>
      </c>
      <c r="W41" s="11" t="s">
        <v>45</v>
      </c>
      <c r="X41" s="10" t="s">
        <v>45</v>
      </c>
      <c r="Y41" s="10" t="s">
        <v>262</v>
      </c>
      <c r="Z41" s="10" t="s">
        <v>261</v>
      </c>
      <c r="AA41" s="10" t="s">
        <v>49</v>
      </c>
      <c r="AG41" s="1"/>
    </row>
    <row r="42" spans="2:33" s="2" customFormat="1">
      <c r="B42" s="114" t="s">
        <v>252</v>
      </c>
      <c r="C42" s="116">
        <f>H59</f>
        <v>-14914</v>
      </c>
      <c r="D42" s="116">
        <f>H59</f>
        <v>-14914</v>
      </c>
      <c r="E42" s="116">
        <f>H59</f>
        <v>-14914</v>
      </c>
      <c r="F42" s="116">
        <f>H59</f>
        <v>-14914</v>
      </c>
      <c r="G42" s="116">
        <f>H59</f>
        <v>-14914</v>
      </c>
      <c r="H42" s="116">
        <f>N59</f>
        <v>-10499</v>
      </c>
      <c r="I42" s="116">
        <f>N59</f>
        <v>-10499</v>
      </c>
      <c r="J42" s="116">
        <f>N59</f>
        <v>-10499</v>
      </c>
      <c r="K42" s="116">
        <f>N59</f>
        <v>-10499</v>
      </c>
      <c r="L42" s="116">
        <f>N59</f>
        <v>-10499</v>
      </c>
      <c r="M42" s="116">
        <v>-9593</v>
      </c>
      <c r="N42" s="116">
        <v>-9593</v>
      </c>
      <c r="O42" s="116">
        <v>-9593</v>
      </c>
      <c r="P42" s="116">
        <v>-9593</v>
      </c>
      <c r="Q42" s="116">
        <v>9593</v>
      </c>
      <c r="R42" s="116">
        <v>-12125</v>
      </c>
      <c r="S42" s="116">
        <v>-12125</v>
      </c>
      <c r="T42" s="116">
        <v>-12125</v>
      </c>
      <c r="U42" s="116">
        <v>-12125</v>
      </c>
      <c r="V42" s="116">
        <v>-12125</v>
      </c>
      <c r="W42" s="116">
        <v>-6282</v>
      </c>
      <c r="X42" s="116">
        <v>-6282</v>
      </c>
      <c r="Y42" s="116">
        <v>-6282</v>
      </c>
      <c r="Z42" s="116">
        <v>-6282</v>
      </c>
      <c r="AA42" s="116">
        <v>-6282</v>
      </c>
      <c r="AG42" s="1"/>
    </row>
    <row r="43" spans="2:33" s="2" customFormat="1">
      <c r="B43" s="32" t="s">
        <v>31</v>
      </c>
      <c r="C43" s="93">
        <f t="shared" ref="C43" si="36">C11</f>
        <v>5332</v>
      </c>
      <c r="D43" s="93">
        <f>D11+E11+F11+G11</f>
        <v>5332</v>
      </c>
      <c r="E43" s="93">
        <f>E11+F11+G11</f>
        <v>3519</v>
      </c>
      <c r="F43" s="93">
        <f>F11+G11</f>
        <v>2128</v>
      </c>
      <c r="G43" s="93">
        <f>G11</f>
        <v>688</v>
      </c>
      <c r="H43" s="93">
        <f t="shared" ref="H43" si="37">H11</f>
        <v>4167</v>
      </c>
      <c r="I43" s="93">
        <f>I11+J11+K11+L11</f>
        <v>4167</v>
      </c>
      <c r="J43" s="93">
        <f>J11+K11+L11</f>
        <v>2642</v>
      </c>
      <c r="K43" s="93">
        <f>K11+L11</f>
        <v>1230</v>
      </c>
      <c r="L43" s="93">
        <f>L11</f>
        <v>179</v>
      </c>
      <c r="M43" s="93">
        <f>M11</f>
        <v>3922</v>
      </c>
      <c r="N43" s="93">
        <f>N11+O11+P11+Q11</f>
        <v>3922</v>
      </c>
      <c r="O43" s="93">
        <f>O11+P11+Q11</f>
        <v>2336</v>
      </c>
      <c r="P43" s="93">
        <f>P11+Q11</f>
        <v>1482</v>
      </c>
      <c r="Q43" s="93">
        <f>Q11</f>
        <v>408</v>
      </c>
      <c r="R43" s="93">
        <f>R11</f>
        <v>3740</v>
      </c>
      <c r="S43" s="93">
        <f>S11+T11+U11+V11</f>
        <v>3740</v>
      </c>
      <c r="T43" s="93">
        <f>T11+U11+V11</f>
        <v>2520</v>
      </c>
      <c r="U43" s="93">
        <f>U11+V11</f>
        <v>1541</v>
      </c>
      <c r="V43" s="93">
        <f>V11</f>
        <v>444</v>
      </c>
      <c r="W43" s="93">
        <f>W11</f>
        <v>3549</v>
      </c>
      <c r="X43" s="93">
        <f>X11+Y11+Z11+AA11</f>
        <v>3549</v>
      </c>
      <c r="Y43" s="93">
        <f>Y11+Z11+AA11</f>
        <v>2139</v>
      </c>
      <c r="Z43" s="93">
        <f>Z11+AA11</f>
        <v>1072</v>
      </c>
      <c r="AA43" s="93">
        <f>AA11</f>
        <v>226</v>
      </c>
      <c r="AG43" s="1"/>
    </row>
    <row r="44" spans="2:33" s="2" customFormat="1">
      <c r="B44" s="32" t="s">
        <v>291</v>
      </c>
      <c r="C44" s="72">
        <v>0</v>
      </c>
      <c r="D44" s="72">
        <v>0</v>
      </c>
      <c r="E44" s="72">
        <v>0</v>
      </c>
      <c r="F44" s="72">
        <v>0</v>
      </c>
      <c r="G44" s="72">
        <v>0</v>
      </c>
      <c r="H44" s="72">
        <v>0</v>
      </c>
      <c r="I44" s="72">
        <v>0</v>
      </c>
      <c r="J44" s="72">
        <v>0</v>
      </c>
      <c r="K44" s="72">
        <v>0</v>
      </c>
      <c r="L44" s="72">
        <v>0</v>
      </c>
      <c r="M44" s="93">
        <v>-426</v>
      </c>
      <c r="N44" s="93">
        <v>-426</v>
      </c>
      <c r="O44" s="72">
        <v>0</v>
      </c>
      <c r="P44" s="72">
        <v>0</v>
      </c>
      <c r="Q44" s="72">
        <v>0</v>
      </c>
      <c r="R44" s="72">
        <v>0</v>
      </c>
      <c r="S44" s="72">
        <v>0</v>
      </c>
      <c r="T44" s="72">
        <v>0</v>
      </c>
      <c r="U44" s="72">
        <v>0</v>
      </c>
      <c r="V44" s="72">
        <v>0</v>
      </c>
      <c r="W44" s="72">
        <v>0</v>
      </c>
      <c r="X44" s="72">
        <v>0</v>
      </c>
      <c r="Y44" s="72">
        <v>0</v>
      </c>
      <c r="Z44" s="72">
        <v>0</v>
      </c>
      <c r="AA44" s="72">
        <v>0</v>
      </c>
      <c r="AG44" s="1"/>
    </row>
    <row r="45" spans="2:33" s="2" customFormat="1">
      <c r="B45" s="85" t="s">
        <v>275</v>
      </c>
      <c r="C45" s="72">
        <f>SUM(D45:G45)</f>
        <v>0</v>
      </c>
      <c r="D45" s="72">
        <v>0</v>
      </c>
      <c r="E45" s="72">
        <v>0</v>
      </c>
      <c r="F45" s="72">
        <v>0</v>
      </c>
      <c r="G45" s="72">
        <v>0</v>
      </c>
      <c r="H45" s="72">
        <f>SUM(I45:L45)</f>
        <v>10</v>
      </c>
      <c r="I45" s="72">
        <v>10</v>
      </c>
      <c r="J45" s="72">
        <v>0</v>
      </c>
      <c r="K45" s="72">
        <v>0</v>
      </c>
      <c r="L45" s="72">
        <v>0</v>
      </c>
      <c r="M45" s="72">
        <v>0</v>
      </c>
      <c r="N45" s="72">
        <v>0</v>
      </c>
      <c r="O45" s="72">
        <v>0</v>
      </c>
      <c r="P45" s="72">
        <v>0</v>
      </c>
      <c r="Q45" s="72">
        <v>0</v>
      </c>
      <c r="R45" s="72">
        <v>0</v>
      </c>
      <c r="S45" s="72">
        <v>0</v>
      </c>
      <c r="T45" s="72">
        <v>0</v>
      </c>
      <c r="U45" s="72">
        <v>0</v>
      </c>
      <c r="V45" s="72">
        <v>0</v>
      </c>
      <c r="W45" s="72">
        <v>0</v>
      </c>
      <c r="X45" s="72">
        <v>0</v>
      </c>
      <c r="Y45" s="72">
        <v>0</v>
      </c>
      <c r="Z45" s="72">
        <v>0</v>
      </c>
      <c r="AA45" s="72">
        <v>0</v>
      </c>
      <c r="AG45" s="1"/>
    </row>
    <row r="46" spans="2:33" s="2" customFormat="1">
      <c r="B46" s="32" t="s">
        <v>126</v>
      </c>
      <c r="C46" s="93">
        <f t="shared" ref="C46" si="38">C12</f>
        <v>-325</v>
      </c>
      <c r="D46" s="93">
        <f>D12+E12+F12+G12</f>
        <v>-325</v>
      </c>
      <c r="E46" s="93">
        <f>E12+F12+G12</f>
        <v>-205</v>
      </c>
      <c r="F46" s="93">
        <f>F12+G12</f>
        <v>-181</v>
      </c>
      <c r="G46" s="93">
        <f>G12</f>
        <v>-104</v>
      </c>
      <c r="H46" s="93">
        <f t="shared" ref="H46" si="39">H12</f>
        <v>-353</v>
      </c>
      <c r="I46" s="93">
        <f>I12+J12+K12+L12</f>
        <v>-353</v>
      </c>
      <c r="J46" s="93">
        <f>J12+K12+L12</f>
        <v>-226</v>
      </c>
      <c r="K46" s="93">
        <f>K12+L12</f>
        <v>-133</v>
      </c>
      <c r="L46" s="93">
        <f>L12</f>
        <v>-61</v>
      </c>
      <c r="M46" s="93">
        <f>M12</f>
        <v>-263</v>
      </c>
      <c r="N46" s="93">
        <f>N12+O12+P12+Q12</f>
        <v>-263</v>
      </c>
      <c r="O46" s="93">
        <f>O12+P12+Q12</f>
        <v>-184</v>
      </c>
      <c r="P46" s="93">
        <f>P12+Q12</f>
        <v>-130</v>
      </c>
      <c r="Q46" s="93">
        <f>Q12</f>
        <v>-65</v>
      </c>
      <c r="R46" s="93">
        <f>R12</f>
        <v>-275</v>
      </c>
      <c r="S46" s="93">
        <f>S12+T12+U12+V12</f>
        <v>-275</v>
      </c>
      <c r="T46" s="93">
        <f>T12+U12+V12</f>
        <v>-195</v>
      </c>
      <c r="U46" s="93">
        <f>U12+V12</f>
        <v>-113</v>
      </c>
      <c r="V46" s="93">
        <f>V12</f>
        <v>-57</v>
      </c>
      <c r="W46" s="93">
        <f>W12</f>
        <v>-326</v>
      </c>
      <c r="X46" s="93">
        <f>X12+Y12+Z12+AA12</f>
        <v>-326</v>
      </c>
      <c r="Y46" s="93">
        <f>Y12+Z12+AA12</f>
        <v>-238</v>
      </c>
      <c r="Z46" s="93">
        <f>Z12+AA12</f>
        <v>-185</v>
      </c>
      <c r="AA46" s="93">
        <f>AA12</f>
        <v>-63</v>
      </c>
      <c r="AG46" s="1"/>
    </row>
    <row r="47" spans="2:33" s="2" customFormat="1">
      <c r="B47" s="32" t="s">
        <v>127</v>
      </c>
      <c r="C47" s="93">
        <f>C14</f>
        <v>-319</v>
      </c>
      <c r="D47" s="93">
        <f>D14+E14+F14+G14</f>
        <v>-319</v>
      </c>
      <c r="E47" s="93">
        <f>E14+F14+G14</f>
        <v>-226</v>
      </c>
      <c r="F47" s="93">
        <f>F14+G14</f>
        <v>-156</v>
      </c>
      <c r="G47" s="93">
        <f>G14</f>
        <v>-98</v>
      </c>
      <c r="H47" s="93">
        <f t="shared" ref="H47" si="40">H14</f>
        <v>-377</v>
      </c>
      <c r="I47" s="93">
        <f>I14+J14+K14+L14</f>
        <v>-377</v>
      </c>
      <c r="J47" s="93">
        <f>J14+K14+L14</f>
        <v>-289</v>
      </c>
      <c r="K47" s="93">
        <f>K14+L14</f>
        <v>-243</v>
      </c>
      <c r="L47" s="93">
        <f>L14</f>
        <v>-165</v>
      </c>
      <c r="M47" s="93">
        <f>M14</f>
        <v>-246</v>
      </c>
      <c r="N47" s="93">
        <f>N14+O14+P14+Q14</f>
        <v>-246</v>
      </c>
      <c r="O47" s="93">
        <f>O14+P14+Q14</f>
        <v>-166</v>
      </c>
      <c r="P47" s="93">
        <f>P14+Q14</f>
        <v>-103</v>
      </c>
      <c r="Q47" s="93">
        <f>Q14</f>
        <v>-71</v>
      </c>
      <c r="R47" s="93">
        <f>R14</f>
        <v>-299</v>
      </c>
      <c r="S47" s="93">
        <f>S14+T14+U14+V14</f>
        <v>-299</v>
      </c>
      <c r="T47" s="93">
        <f>T14+U14+V14</f>
        <v>-236</v>
      </c>
      <c r="U47" s="93">
        <f>U14+V14</f>
        <v>-143</v>
      </c>
      <c r="V47" s="93">
        <f>V14</f>
        <v>-107</v>
      </c>
      <c r="W47" s="93">
        <f>W14</f>
        <v>-262</v>
      </c>
      <c r="X47" s="93">
        <f>X14+Y14+Z14+AA14</f>
        <v>-262</v>
      </c>
      <c r="Y47" s="93">
        <f>Y14+Z14+AA14</f>
        <v>-133</v>
      </c>
      <c r="Z47" s="93">
        <f>Z14+AA14</f>
        <v>-109</v>
      </c>
      <c r="AA47" s="93">
        <f>AA14</f>
        <v>-94</v>
      </c>
      <c r="AG47" s="1"/>
    </row>
    <row r="48" spans="2:33" s="2" customFormat="1">
      <c r="B48" s="32" t="s">
        <v>128</v>
      </c>
      <c r="C48" s="93">
        <f>C15</f>
        <v>-772</v>
      </c>
      <c r="D48" s="93">
        <f>D15+E15+F15+G15</f>
        <v>-772</v>
      </c>
      <c r="E48" s="93">
        <f>E15+F15+G15</f>
        <v>-569</v>
      </c>
      <c r="F48" s="93">
        <f>F15+G15</f>
        <v>-437</v>
      </c>
      <c r="G48" s="93">
        <f>G15</f>
        <v>-259</v>
      </c>
      <c r="H48" s="93">
        <f t="shared" ref="H48" si="41">H15</f>
        <v>-763</v>
      </c>
      <c r="I48" s="93">
        <f>I15+J15+K15+L15</f>
        <v>-763</v>
      </c>
      <c r="J48" s="93">
        <f>J15+K15+L15</f>
        <v>-678</v>
      </c>
      <c r="K48" s="93">
        <f>K15+L15</f>
        <v>-506</v>
      </c>
      <c r="L48" s="93">
        <f>L15</f>
        <v>-235</v>
      </c>
      <c r="M48" s="93">
        <f>M15</f>
        <v>-919</v>
      </c>
      <c r="N48" s="93">
        <f>N15+O15+P15+Q15</f>
        <v>-919</v>
      </c>
      <c r="O48" s="93">
        <f>O15+P15+Q15</f>
        <v>-691</v>
      </c>
      <c r="P48" s="93">
        <f>P15+Q15</f>
        <v>-521</v>
      </c>
      <c r="Q48" s="93">
        <f>Q15</f>
        <v>-276</v>
      </c>
      <c r="R48" s="93">
        <f>R15</f>
        <v>-732</v>
      </c>
      <c r="S48" s="93">
        <f>S15+T15+U15+V15</f>
        <v>-732</v>
      </c>
      <c r="T48" s="93">
        <f>T15+U15+V15</f>
        <v>-570</v>
      </c>
      <c r="U48" s="93">
        <f>U15+V15</f>
        <v>-419</v>
      </c>
      <c r="V48" s="93">
        <f>V15</f>
        <v>-199</v>
      </c>
      <c r="W48" s="93">
        <f>W15</f>
        <v>-593</v>
      </c>
      <c r="X48" s="93">
        <f>X15+Y15+Z15+AA15</f>
        <v>-593</v>
      </c>
      <c r="Y48" s="93">
        <f>Y15+Z15+AA15</f>
        <v>-427</v>
      </c>
      <c r="Z48" s="93">
        <f>Z15+AA15</f>
        <v>-249</v>
      </c>
      <c r="AA48" s="93">
        <f>AA15</f>
        <v>-102</v>
      </c>
      <c r="AG48" s="1"/>
    </row>
    <row r="49" spans="2:33" s="2" customFormat="1">
      <c r="B49" s="114" t="s">
        <v>25</v>
      </c>
      <c r="C49" s="116">
        <f t="shared" ref="C49" si="42">SUM(C43:C48)</f>
        <v>3916</v>
      </c>
      <c r="D49" s="116">
        <f>SUM(D43:D48)</f>
        <v>3916</v>
      </c>
      <c r="E49" s="116">
        <f>SUM(E43:E48)</f>
        <v>2519</v>
      </c>
      <c r="F49" s="116">
        <f>SUM(F43:F48)</f>
        <v>1354</v>
      </c>
      <c r="G49" s="116">
        <f>SUM(G43:G48)</f>
        <v>227</v>
      </c>
      <c r="H49" s="116">
        <f t="shared" ref="H49" si="43">SUM(H43:H48)</f>
        <v>2684</v>
      </c>
      <c r="I49" s="116">
        <f>SUM(I43:I48)</f>
        <v>2684</v>
      </c>
      <c r="J49" s="116">
        <f>SUM(J43:J48)</f>
        <v>1449</v>
      </c>
      <c r="K49" s="116">
        <f>SUM(K43:K48)</f>
        <v>348</v>
      </c>
      <c r="L49" s="116">
        <f>SUM(L43:L48)</f>
        <v>-282</v>
      </c>
      <c r="M49" s="116">
        <f t="shared" ref="M49:V49" si="44">SUM(M43:M48)</f>
        <v>2068</v>
      </c>
      <c r="N49" s="116">
        <f t="shared" si="44"/>
        <v>2068</v>
      </c>
      <c r="O49" s="116">
        <f t="shared" si="44"/>
        <v>1295</v>
      </c>
      <c r="P49" s="116">
        <f t="shared" si="44"/>
        <v>728</v>
      </c>
      <c r="Q49" s="116">
        <f t="shared" si="44"/>
        <v>-4</v>
      </c>
      <c r="R49" s="116">
        <f t="shared" si="44"/>
        <v>2434</v>
      </c>
      <c r="S49" s="116">
        <f t="shared" si="44"/>
        <v>2434</v>
      </c>
      <c r="T49" s="116">
        <f t="shared" si="44"/>
        <v>1519</v>
      </c>
      <c r="U49" s="116">
        <f t="shared" si="44"/>
        <v>866</v>
      </c>
      <c r="V49" s="116">
        <f t="shared" si="44"/>
        <v>81</v>
      </c>
      <c r="W49" s="116">
        <f t="shared" ref="W49:X49" si="45">SUM(W43:W48)</f>
        <v>2368</v>
      </c>
      <c r="X49" s="116">
        <f t="shared" si="45"/>
        <v>2368</v>
      </c>
      <c r="Y49" s="116">
        <f>SUM(Y43:Y48)</f>
        <v>1341</v>
      </c>
      <c r="Z49" s="116">
        <f>SUM(Z43:Z48)</f>
        <v>529</v>
      </c>
      <c r="AA49" s="116">
        <f>SUM(AA43:AA48)</f>
        <v>-33</v>
      </c>
      <c r="AG49" s="1"/>
    </row>
    <row r="50" spans="2:33" s="2" customFormat="1">
      <c r="B50" s="32" t="s">
        <v>129</v>
      </c>
      <c r="C50" s="93">
        <f>C17</f>
        <v>3</v>
      </c>
      <c r="D50" s="93">
        <f>D17+E17+F17+G17</f>
        <v>3</v>
      </c>
      <c r="E50" s="93">
        <f>E17+F17+G17</f>
        <v>3</v>
      </c>
      <c r="F50" s="93">
        <f>F17+G17</f>
        <v>3</v>
      </c>
      <c r="G50" s="93">
        <f t="shared" ref="G50" si="46">G17</f>
        <v>-3</v>
      </c>
      <c r="H50" s="93">
        <f t="shared" ref="H50" si="47">H17</f>
        <v>-3066</v>
      </c>
      <c r="I50" s="93">
        <f>I17+J17+K17+L17</f>
        <v>-3066</v>
      </c>
      <c r="J50" s="93">
        <f>J17+K17+L17</f>
        <v>-2241</v>
      </c>
      <c r="K50" s="93">
        <f>K17+L17</f>
        <v>-1108</v>
      </c>
      <c r="L50" s="93">
        <f t="shared" ref="L50:M52" si="48">L17</f>
        <v>-1099</v>
      </c>
      <c r="M50" s="93">
        <f t="shared" si="48"/>
        <v>-440</v>
      </c>
      <c r="N50" s="93">
        <f>N17+O17+P17+Q17</f>
        <v>-440</v>
      </c>
      <c r="O50" s="93">
        <f>O17+P17+Q17</f>
        <v>-428</v>
      </c>
      <c r="P50" s="93">
        <f>P17+Q17</f>
        <v>-135</v>
      </c>
      <c r="Q50" s="93">
        <f t="shared" ref="Q50:R52" si="49">Q17</f>
        <v>-116</v>
      </c>
      <c r="R50" s="93">
        <f t="shared" si="49"/>
        <v>-226</v>
      </c>
      <c r="S50" s="93">
        <f>S17+T17+U17+V17</f>
        <v>-226</v>
      </c>
      <c r="T50" s="93">
        <f>T17+U17+V17</f>
        <v>-103</v>
      </c>
      <c r="U50" s="93">
        <f>U17+V17</f>
        <v>-104</v>
      </c>
      <c r="V50" s="93">
        <f t="shared" ref="V50:W52" si="50">V17</f>
        <v>-74</v>
      </c>
      <c r="W50" s="93">
        <f t="shared" si="50"/>
        <v>-13380</v>
      </c>
      <c r="X50" s="93">
        <f>X17+Y17+Z17+AA17</f>
        <v>-13380</v>
      </c>
      <c r="Y50" s="93">
        <f>Y17+Z17+AA17</f>
        <v>-12104</v>
      </c>
      <c r="Z50" s="93">
        <f>Z17+AA17</f>
        <v>-11981</v>
      </c>
      <c r="AA50" s="93">
        <f>AA17</f>
        <v>-180</v>
      </c>
      <c r="AG50" s="1"/>
    </row>
    <row r="51" spans="2:33" s="2" customFormat="1">
      <c r="B51" s="32" t="s">
        <v>253</v>
      </c>
      <c r="C51" s="72">
        <f>C18</f>
        <v>147</v>
      </c>
      <c r="D51" s="72">
        <f>D18+E18+F18+G18</f>
        <v>147</v>
      </c>
      <c r="E51" s="72">
        <f>E18+F18+G18</f>
        <v>147</v>
      </c>
      <c r="F51" s="72">
        <f>F18+G18</f>
        <v>147</v>
      </c>
      <c r="G51" s="72">
        <f t="shared" ref="G51" si="51">G18</f>
        <v>27</v>
      </c>
      <c r="H51" s="72">
        <f t="shared" ref="H51" si="52">H18</f>
        <v>0</v>
      </c>
      <c r="I51" s="72">
        <f>I18+J18+K18+L18</f>
        <v>0</v>
      </c>
      <c r="J51" s="72">
        <f>J18+K18+L18</f>
        <v>0</v>
      </c>
      <c r="K51" s="72">
        <f>K18+L18</f>
        <v>0</v>
      </c>
      <c r="L51" s="72">
        <f t="shared" si="48"/>
        <v>0</v>
      </c>
      <c r="M51" s="93">
        <f t="shared" si="48"/>
        <v>4</v>
      </c>
      <c r="N51" s="93">
        <f>N18+O18+P18+Q18</f>
        <v>4</v>
      </c>
      <c r="O51" s="93">
        <f>O18+P18+Q18</f>
        <v>4</v>
      </c>
      <c r="P51" s="93">
        <f>P18+Q18</f>
        <v>4</v>
      </c>
      <c r="Q51" s="93">
        <f t="shared" si="49"/>
        <v>4</v>
      </c>
      <c r="R51" s="93">
        <f t="shared" si="49"/>
        <v>649</v>
      </c>
      <c r="S51" s="93">
        <f>S18+T18+U18+V18</f>
        <v>649</v>
      </c>
      <c r="T51" s="93">
        <f>T18+U18+V18</f>
        <v>649</v>
      </c>
      <c r="U51" s="93">
        <f>U18+V18</f>
        <v>649</v>
      </c>
      <c r="V51" s="93">
        <f t="shared" si="50"/>
        <v>649</v>
      </c>
      <c r="W51" s="93">
        <f t="shared" si="50"/>
        <v>6164.9998999999998</v>
      </c>
      <c r="X51" s="93">
        <f>X18+Y18+Z18+AA18</f>
        <v>6164.9998999999998</v>
      </c>
      <c r="Y51" s="93">
        <f>Y18+Z18+AA18</f>
        <v>6184.9998999999998</v>
      </c>
      <c r="Z51" s="72">
        <f>Z18+AA18</f>
        <v>0</v>
      </c>
      <c r="AA51" s="72">
        <f>AA18</f>
        <v>0</v>
      </c>
      <c r="AG51" s="1"/>
    </row>
    <row r="52" spans="2:33" s="2" customFormat="1">
      <c r="B52" s="32" t="s">
        <v>131</v>
      </c>
      <c r="C52" s="72">
        <f>C19</f>
        <v>0</v>
      </c>
      <c r="D52" s="72">
        <f>D19+E19+F19+G19</f>
        <v>0</v>
      </c>
      <c r="E52" s="72">
        <f>E19+F19+G19</f>
        <v>0</v>
      </c>
      <c r="F52" s="72">
        <f>F19+G19</f>
        <v>0</v>
      </c>
      <c r="G52" s="72">
        <f t="shared" ref="G52" si="53">G19</f>
        <v>0</v>
      </c>
      <c r="H52" s="93">
        <f t="shared" ref="H52" si="54">H19</f>
        <v>-1288</v>
      </c>
      <c r="I52" s="93">
        <f>I19+J19+K19+L19</f>
        <v>-1288</v>
      </c>
      <c r="J52" s="93">
        <f>J19+K19+L19</f>
        <v>-1288</v>
      </c>
      <c r="K52" s="93">
        <f>K19+L19</f>
        <v>-1288</v>
      </c>
      <c r="L52" s="72">
        <f t="shared" si="48"/>
        <v>0</v>
      </c>
      <c r="M52" s="93">
        <f t="shared" si="48"/>
        <v>-1220</v>
      </c>
      <c r="N52" s="93">
        <f>N19+O19+P19+Q19</f>
        <v>-1220</v>
      </c>
      <c r="O52" s="93">
        <f>O19+P19+Q19</f>
        <v>-1220</v>
      </c>
      <c r="P52" s="93">
        <f>P19+Q19</f>
        <v>-1220</v>
      </c>
      <c r="Q52" s="93">
        <f t="shared" si="49"/>
        <v>0</v>
      </c>
      <c r="R52" s="93">
        <f t="shared" si="49"/>
        <v>-1152</v>
      </c>
      <c r="S52" s="93">
        <f>S19+T19+U19+V19</f>
        <v>-1152</v>
      </c>
      <c r="T52" s="93">
        <f>T19+U19+V19</f>
        <v>-1152</v>
      </c>
      <c r="U52" s="93">
        <f>U19+V19</f>
        <v>-1152</v>
      </c>
      <c r="V52" s="93">
        <f t="shared" si="50"/>
        <v>0</v>
      </c>
      <c r="W52" s="93">
        <f t="shared" si="50"/>
        <v>-1084</v>
      </c>
      <c r="X52" s="93">
        <f>X19+Y19+Z19+AA19</f>
        <v>-1084</v>
      </c>
      <c r="Y52" s="93">
        <f t="shared" ref="Y52" si="55">Y19+Z19+AA19</f>
        <v>-1084</v>
      </c>
      <c r="Z52" s="93">
        <f>Z19+AA19</f>
        <v>-1084</v>
      </c>
      <c r="AA52" s="72">
        <f>AA19</f>
        <v>0</v>
      </c>
      <c r="AG52" s="1"/>
    </row>
    <row r="53" spans="2:33" s="2" customFormat="1">
      <c r="B53" s="114" t="s">
        <v>254</v>
      </c>
      <c r="C53" s="116">
        <f t="shared" ref="C53" si="56">SUM(C49:C52)</f>
        <v>4066</v>
      </c>
      <c r="D53" s="116">
        <f t="shared" ref="D53" si="57">SUM(D49:D52)</f>
        <v>4066</v>
      </c>
      <c r="E53" s="116">
        <f>SUM(E49:E52)</f>
        <v>2669</v>
      </c>
      <c r="F53" s="116">
        <f>SUM(F49:F52)</f>
        <v>1504</v>
      </c>
      <c r="G53" s="116">
        <f>SUM(G49:G52)</f>
        <v>251</v>
      </c>
      <c r="H53" s="116">
        <f t="shared" ref="H53" si="58">SUM(H49:H52)</f>
        <v>-1670</v>
      </c>
      <c r="I53" s="116">
        <f t="shared" ref="I53:K53" si="59">SUM(I49:I52)</f>
        <v>-1670</v>
      </c>
      <c r="J53" s="116">
        <f t="shared" si="59"/>
        <v>-2080</v>
      </c>
      <c r="K53" s="116">
        <f t="shared" si="59"/>
        <v>-2048</v>
      </c>
      <c r="L53" s="116">
        <f>SUM(L49:L52)</f>
        <v>-1381</v>
      </c>
      <c r="M53" s="116">
        <f t="shared" ref="M53:V53" si="60">SUM(M49:M52)</f>
        <v>412</v>
      </c>
      <c r="N53" s="116">
        <f t="shared" si="60"/>
        <v>412</v>
      </c>
      <c r="O53" s="116">
        <f t="shared" si="60"/>
        <v>-349</v>
      </c>
      <c r="P53" s="116">
        <f t="shared" si="60"/>
        <v>-623</v>
      </c>
      <c r="Q53" s="116">
        <f t="shared" si="60"/>
        <v>-116</v>
      </c>
      <c r="R53" s="116">
        <f t="shared" si="60"/>
        <v>1705</v>
      </c>
      <c r="S53" s="116">
        <f t="shared" si="60"/>
        <v>1705</v>
      </c>
      <c r="T53" s="116">
        <f t="shared" si="60"/>
        <v>913</v>
      </c>
      <c r="U53" s="116">
        <f t="shared" si="60"/>
        <v>259</v>
      </c>
      <c r="V53" s="116">
        <f t="shared" si="60"/>
        <v>656</v>
      </c>
      <c r="W53" s="116">
        <f t="shared" ref="W53:X53" si="61">SUM(W49:W52)</f>
        <v>-5931.0001000000002</v>
      </c>
      <c r="X53" s="116">
        <f t="shared" si="61"/>
        <v>-5931.0001000000002</v>
      </c>
      <c r="Y53" s="116">
        <f>SUM(Y49:Y52)</f>
        <v>-5662.0001000000002</v>
      </c>
      <c r="Z53" s="116">
        <f>SUM(Z49:Z52)</f>
        <v>-12536</v>
      </c>
      <c r="AA53" s="116">
        <f>SUM(AA49:AA52)</f>
        <v>-213</v>
      </c>
      <c r="AG53" s="1"/>
    </row>
    <row r="54" spans="2:33" s="2" customFormat="1">
      <c r="B54" s="32" t="s">
        <v>255</v>
      </c>
      <c r="C54" s="72">
        <v>0</v>
      </c>
      <c r="D54" s="72">
        <v>0</v>
      </c>
      <c r="E54" s="72">
        <v>0</v>
      </c>
      <c r="F54" s="72">
        <v>0</v>
      </c>
      <c r="G54" s="72">
        <v>0</v>
      </c>
      <c r="H54" s="72">
        <v>0</v>
      </c>
      <c r="I54" s="72">
        <v>0</v>
      </c>
      <c r="J54" s="72">
        <v>0</v>
      </c>
      <c r="K54" s="72">
        <v>0</v>
      </c>
      <c r="L54" s="93">
        <v>-1288</v>
      </c>
      <c r="M54" s="72">
        <v>0</v>
      </c>
      <c r="N54" s="72">
        <v>0</v>
      </c>
      <c r="O54" s="72">
        <v>0</v>
      </c>
      <c r="P54" s="72">
        <v>0</v>
      </c>
      <c r="Q54" s="72">
        <v>0</v>
      </c>
      <c r="R54" s="72">
        <v>0</v>
      </c>
      <c r="S54" s="72">
        <v>0</v>
      </c>
      <c r="T54" s="72">
        <v>0</v>
      </c>
      <c r="U54" s="72">
        <v>0</v>
      </c>
      <c r="V54" s="72">
        <v>0</v>
      </c>
      <c r="W54" s="72">
        <v>0</v>
      </c>
      <c r="X54" s="72">
        <v>0</v>
      </c>
      <c r="Y54" s="72">
        <v>0</v>
      </c>
      <c r="Z54" s="72">
        <v>0</v>
      </c>
      <c r="AA54" s="72">
        <v>0</v>
      </c>
      <c r="AG54" s="1"/>
    </row>
    <row r="55" spans="2:33" s="2" customFormat="1">
      <c r="B55" s="32" t="s">
        <v>256</v>
      </c>
      <c r="C55" s="93">
        <v>732</v>
      </c>
      <c r="D55" s="93">
        <v>732</v>
      </c>
      <c r="E55" s="93">
        <v>53</v>
      </c>
      <c r="F55" s="93">
        <v>-38</v>
      </c>
      <c r="G55" s="93">
        <v>-971</v>
      </c>
      <c r="H55" s="93">
        <v>-370</v>
      </c>
      <c r="I55" s="93">
        <v>-370</v>
      </c>
      <c r="J55" s="93">
        <v>-672</v>
      </c>
      <c r="K55" s="93">
        <v>-295</v>
      </c>
      <c r="L55" s="93">
        <v>-179</v>
      </c>
      <c r="M55" s="131">
        <v>-797</v>
      </c>
      <c r="N55" s="131">
        <v>-797</v>
      </c>
      <c r="O55" s="93">
        <v>-758</v>
      </c>
      <c r="P55" s="93">
        <v>-789</v>
      </c>
      <c r="Q55" s="93">
        <v>-366</v>
      </c>
      <c r="R55" s="93">
        <v>360</v>
      </c>
      <c r="S55" s="93">
        <v>360</v>
      </c>
      <c r="T55" s="93">
        <v>572</v>
      </c>
      <c r="U55" s="93">
        <v>312</v>
      </c>
      <c r="V55" s="93">
        <v>140</v>
      </c>
      <c r="W55" s="93">
        <v>-597</v>
      </c>
      <c r="X55" s="93">
        <v>-597</v>
      </c>
      <c r="Y55" s="93">
        <f>-340</f>
        <v>-340</v>
      </c>
      <c r="Z55" s="93">
        <f>-169</f>
        <v>-169</v>
      </c>
      <c r="AA55" s="93">
        <v>57</v>
      </c>
      <c r="AG55" s="1"/>
    </row>
    <row r="56" spans="2:33" s="2" customFormat="1">
      <c r="B56" s="32" t="s">
        <v>279</v>
      </c>
      <c r="C56" s="93">
        <v>141</v>
      </c>
      <c r="D56" s="93">
        <v>141</v>
      </c>
      <c r="E56" s="93">
        <v>117</v>
      </c>
      <c r="F56" s="93">
        <v>56</v>
      </c>
      <c r="G56" s="93">
        <v>-3</v>
      </c>
      <c r="H56" s="93">
        <v>-2224</v>
      </c>
      <c r="I56" s="93">
        <v>-2224</v>
      </c>
      <c r="J56" s="93">
        <v>-2435</v>
      </c>
      <c r="K56" s="93">
        <v>-2389</v>
      </c>
      <c r="L56" s="93">
        <v>-2419</v>
      </c>
      <c r="M56" s="72">
        <v>0</v>
      </c>
      <c r="N56" s="72">
        <v>0</v>
      </c>
      <c r="O56" s="72">
        <v>0</v>
      </c>
      <c r="P56" s="72">
        <v>0</v>
      </c>
      <c r="Q56" s="72">
        <v>0</v>
      </c>
      <c r="R56" s="72">
        <v>0</v>
      </c>
      <c r="S56" s="72">
        <v>0</v>
      </c>
      <c r="T56" s="72">
        <v>0</v>
      </c>
      <c r="U56" s="72">
        <v>0</v>
      </c>
      <c r="V56" s="72">
        <v>0</v>
      </c>
      <c r="W56" s="72">
        <v>0</v>
      </c>
      <c r="X56" s="72">
        <v>0</v>
      </c>
      <c r="Y56" s="72">
        <v>0</v>
      </c>
      <c r="Z56" s="72">
        <v>0</v>
      </c>
      <c r="AA56" s="72">
        <v>0</v>
      </c>
      <c r="AG56" s="1"/>
    </row>
    <row r="57" spans="2:33" s="2" customFormat="1">
      <c r="B57" s="32" t="s">
        <v>257</v>
      </c>
      <c r="C57" s="93">
        <v>-51</v>
      </c>
      <c r="D57" s="93">
        <v>-51</v>
      </c>
      <c r="E57" s="72">
        <v>-54</v>
      </c>
      <c r="F57" s="72">
        <v>-7</v>
      </c>
      <c r="G57" s="72">
        <v>0</v>
      </c>
      <c r="H57" s="93">
        <v>-151</v>
      </c>
      <c r="I57" s="93">
        <v>-151</v>
      </c>
      <c r="J57" s="93">
        <v>-174</v>
      </c>
      <c r="K57" s="93">
        <v>-76</v>
      </c>
      <c r="L57" s="72">
        <v>0</v>
      </c>
      <c r="M57" s="93">
        <v>-521</v>
      </c>
      <c r="N57" s="93">
        <v>-521</v>
      </c>
      <c r="O57" s="93">
        <v>-533</v>
      </c>
      <c r="P57" s="93">
        <v>-555</v>
      </c>
      <c r="Q57" s="93">
        <v>-579</v>
      </c>
      <c r="R57" s="93">
        <v>-561</v>
      </c>
      <c r="S57" s="93">
        <v>-561</v>
      </c>
      <c r="T57" s="93">
        <v>-580</v>
      </c>
      <c r="U57" s="93">
        <v>-607</v>
      </c>
      <c r="V57" s="93">
        <v>-630</v>
      </c>
      <c r="W57" s="93">
        <v>-659</v>
      </c>
      <c r="X57" s="93">
        <v>-659</v>
      </c>
      <c r="Y57" s="93">
        <v>-698</v>
      </c>
      <c r="Z57" s="93">
        <v>-684</v>
      </c>
      <c r="AA57" s="93">
        <v>-559</v>
      </c>
      <c r="AG57" s="1"/>
    </row>
    <row r="58" spans="2:33" s="2" customFormat="1">
      <c r="B58" s="32" t="s">
        <v>258</v>
      </c>
      <c r="C58" s="72">
        <v>0</v>
      </c>
      <c r="D58" s="72">
        <v>0</v>
      </c>
      <c r="E58" s="72">
        <v>0</v>
      </c>
      <c r="F58" s="72">
        <v>0</v>
      </c>
      <c r="G58" s="72">
        <v>0</v>
      </c>
      <c r="H58" s="72">
        <v>0</v>
      </c>
      <c r="I58" s="72">
        <v>0</v>
      </c>
      <c r="J58" s="72">
        <v>0</v>
      </c>
      <c r="K58" s="72">
        <v>0</v>
      </c>
      <c r="L58" s="72">
        <v>0</v>
      </c>
      <c r="M58" s="72">
        <v>0</v>
      </c>
      <c r="N58" s="72">
        <v>0</v>
      </c>
      <c r="O58" s="72">
        <v>0</v>
      </c>
      <c r="P58" s="72">
        <v>0</v>
      </c>
      <c r="Q58" s="72">
        <v>0</v>
      </c>
      <c r="R58" s="93">
        <v>467</v>
      </c>
      <c r="S58" s="93">
        <v>467</v>
      </c>
      <c r="T58" s="72">
        <v>0</v>
      </c>
      <c r="U58" s="72">
        <v>0</v>
      </c>
      <c r="V58" s="72">
        <v>0</v>
      </c>
      <c r="W58" s="93">
        <v>685</v>
      </c>
      <c r="X58" s="93">
        <v>685</v>
      </c>
      <c r="Y58" s="93">
        <v>685</v>
      </c>
      <c r="Z58" s="93">
        <v>6900</v>
      </c>
      <c r="AA58" s="72">
        <v>0</v>
      </c>
      <c r="AG58" s="1"/>
    </row>
    <row r="59" spans="2:33" s="2" customFormat="1">
      <c r="B59" s="86" t="s">
        <v>259</v>
      </c>
      <c r="C59" s="42">
        <f t="shared" ref="C59" si="62">C42+C53+C54+C55+C56+C57+C58</f>
        <v>-10026</v>
      </c>
      <c r="D59" s="42">
        <f t="shared" ref="D59:F59" si="63">D42+D53+D54+D55+D56+D57+D58</f>
        <v>-10026</v>
      </c>
      <c r="E59" s="42">
        <f t="shared" si="63"/>
        <v>-12129</v>
      </c>
      <c r="F59" s="42">
        <f t="shared" si="63"/>
        <v>-13399</v>
      </c>
      <c r="G59" s="42">
        <f t="shared" ref="G59:L59" si="64">G42+G53+G54+G55+G56+G57+G58</f>
        <v>-15637</v>
      </c>
      <c r="H59" s="42">
        <f t="shared" si="64"/>
        <v>-14914</v>
      </c>
      <c r="I59" s="42">
        <f t="shared" si="64"/>
        <v>-14914</v>
      </c>
      <c r="J59" s="42">
        <f t="shared" si="64"/>
        <v>-15860</v>
      </c>
      <c r="K59" s="42">
        <f t="shared" si="64"/>
        <v>-15307</v>
      </c>
      <c r="L59" s="42">
        <f t="shared" si="64"/>
        <v>-15766</v>
      </c>
      <c r="M59" s="42">
        <f t="shared" ref="M59:V59" si="65">M42+M53+M54+M55+M56+M57+M58</f>
        <v>-10499</v>
      </c>
      <c r="N59" s="42">
        <f t="shared" si="65"/>
        <v>-10499</v>
      </c>
      <c r="O59" s="42">
        <f t="shared" si="65"/>
        <v>-11233</v>
      </c>
      <c r="P59" s="42">
        <f t="shared" si="65"/>
        <v>-11560</v>
      </c>
      <c r="Q59" s="42">
        <f t="shared" si="65"/>
        <v>8532</v>
      </c>
      <c r="R59" s="42">
        <f t="shared" si="65"/>
        <v>-10154</v>
      </c>
      <c r="S59" s="42">
        <f t="shared" si="65"/>
        <v>-10154</v>
      </c>
      <c r="T59" s="42">
        <f t="shared" si="65"/>
        <v>-11220</v>
      </c>
      <c r="U59" s="42">
        <f t="shared" si="65"/>
        <v>-12161</v>
      </c>
      <c r="V59" s="42">
        <f t="shared" si="65"/>
        <v>-11959</v>
      </c>
      <c r="W59" s="42">
        <f t="shared" ref="W59:Z59" si="66">W42+W53+W54+W55+W56+W57+W58</f>
        <v>-12784.000100000001</v>
      </c>
      <c r="X59" s="42">
        <f t="shared" si="66"/>
        <v>-12784.000100000001</v>
      </c>
      <c r="Y59" s="42">
        <f t="shared" si="66"/>
        <v>-12297.000100000001</v>
      </c>
      <c r="Z59" s="42">
        <f t="shared" si="66"/>
        <v>-12771</v>
      </c>
      <c r="AA59" s="42">
        <f>AA42+AA53+AA54+AA55+AA56+AA57+AA58</f>
        <v>-6997</v>
      </c>
      <c r="AG59" s="1"/>
    </row>
    <row r="60" spans="2:33" s="2" customFormat="1">
      <c r="B60" s="122" t="s">
        <v>11</v>
      </c>
      <c r="C60" s="123">
        <f>(-C59/BR!C22)*100</f>
        <v>34.628535903015234</v>
      </c>
      <c r="D60" s="123">
        <f>(-D59/BR!C22)*100</f>
        <v>34.628535903015234</v>
      </c>
      <c r="E60" s="123">
        <f>(-E59/BR!D22)*100</f>
        <v>40.582862113962591</v>
      </c>
      <c r="F60" s="123">
        <f>(-F59/BR!E22)*100</f>
        <v>45.233272567686178</v>
      </c>
      <c r="G60" s="123">
        <f>(-G59/BR!F22)*100</f>
        <v>50.828890911454948</v>
      </c>
      <c r="H60" s="123">
        <f>(-H59/BR!G22)*100</f>
        <v>51.675271127126578</v>
      </c>
      <c r="I60" s="123">
        <f>(-I59/BR!G22)*100</f>
        <v>51.675271127126578</v>
      </c>
      <c r="J60" s="123">
        <f>(-J59/BR!H22)*100</f>
        <v>49.38348486735584</v>
      </c>
      <c r="K60" s="132">
        <f>(-K59/BR!I22)*100</f>
        <v>49.463581723001361</v>
      </c>
      <c r="L60" s="123">
        <f>(-L59/BR!J22)*100</f>
        <v>52.574363078564758</v>
      </c>
      <c r="M60" s="123">
        <f>(-M59/BR!K22)*100</f>
        <v>35.270601672993585</v>
      </c>
      <c r="N60" s="123">
        <f>(-N59/BR!K22)*100</f>
        <v>35.270601672993585</v>
      </c>
      <c r="O60" s="123">
        <f>(-O59/BR!L22)*100</f>
        <v>38.032842390384289</v>
      </c>
      <c r="P60" s="123">
        <f>(-P59/BR!M22)*100</f>
        <v>39.437772925764193</v>
      </c>
      <c r="Q60" s="123">
        <f>(-Q59/BR!N22)*100</f>
        <v>-29.117466384547129</v>
      </c>
      <c r="R60" s="123">
        <f>(-R59/BR!O22)*100</f>
        <v>37.308935920047034</v>
      </c>
      <c r="S60" s="123">
        <f>(-S59/BR!O22)*100</f>
        <v>37.308935920047034</v>
      </c>
      <c r="T60" s="123">
        <f>(-T59/BR!P22)*100</f>
        <v>42.983565107458915</v>
      </c>
      <c r="U60" s="123">
        <f>(-U59/BR!Q22)*100</f>
        <v>46.883071822352441</v>
      </c>
      <c r="V60" s="123">
        <f>(-V59/BR!R22)*100</f>
        <v>45.455927629328372</v>
      </c>
      <c r="W60" s="123">
        <f>(-W59/BR!S22)*100</f>
        <v>50.857302382941484</v>
      </c>
      <c r="X60" s="123">
        <f>(-X59/BR!S22)*100</f>
        <v>50.857302382941484</v>
      </c>
      <c r="Y60" s="123">
        <f>(-Y59/BR!T22)*100</f>
        <v>50.308882297590316</v>
      </c>
      <c r="Z60" s="123">
        <f>(-Z59/BR!U22)*100</f>
        <v>54.886539453326456</v>
      </c>
      <c r="AA60" s="123">
        <f>(-AA59/BR!V22)*100</f>
        <v>36.577970620523814</v>
      </c>
      <c r="AG60" s="1"/>
    </row>
    <row r="61" spans="2:33" s="2" customFormat="1">
      <c r="B61" s="122" t="s">
        <v>260</v>
      </c>
      <c r="C61" s="124">
        <v>1.7</v>
      </c>
      <c r="D61" s="124">
        <v>1.7</v>
      </c>
      <c r="E61" s="124">
        <v>2.2000000000000002</v>
      </c>
      <c r="F61" s="124">
        <v>2.4</v>
      </c>
      <c r="G61" s="124">
        <v>2.6</v>
      </c>
      <c r="H61" s="124">
        <v>2.5</v>
      </c>
      <c r="I61" s="124">
        <v>2.5</v>
      </c>
      <c r="J61" s="124">
        <v>2.6</v>
      </c>
      <c r="K61" s="124">
        <v>2.5</v>
      </c>
      <c r="L61" s="125">
        <v>2.5</v>
      </c>
      <c r="M61" s="125">
        <f>-M59/RR!M66</f>
        <v>1.8051925722145805</v>
      </c>
      <c r="N61" s="125">
        <f>-N59/RR!N66</f>
        <v>1.8051925722145805</v>
      </c>
      <c r="O61" s="125">
        <f>-O59/RR!O66</f>
        <v>1.8796854082998662</v>
      </c>
      <c r="P61" s="125">
        <f>-P59/RR!P66</f>
        <v>2.0206257647264465</v>
      </c>
      <c r="Q61" s="125">
        <f>-Q59/RR!Q66</f>
        <v>-1.5600658255622599</v>
      </c>
      <c r="R61" s="125">
        <f>-R59/RR!R66</f>
        <v>1.7683733890630442</v>
      </c>
      <c r="S61" s="125">
        <f>-S59/RR!S66</f>
        <v>1.7683733890630442</v>
      </c>
      <c r="T61" s="125">
        <f>-T59/RR!T66</f>
        <v>2.018711766822598</v>
      </c>
      <c r="U61" s="125">
        <f>-U59/RR!U66</f>
        <v>2.1943341753879464</v>
      </c>
      <c r="V61" s="125">
        <f>-V59/RR!V66</f>
        <v>1.2589746289083061</v>
      </c>
      <c r="W61" s="125">
        <f>-W59/RR!W66</f>
        <v>1.4846127162931135</v>
      </c>
      <c r="X61" s="125">
        <f>-X59/RR!X66</f>
        <v>1.4846127162931135</v>
      </c>
      <c r="Y61" s="125">
        <f>-Y59/RR!Y66</f>
        <v>1.4632318062827225</v>
      </c>
      <c r="Z61" s="125">
        <f>-Z59/RR!Z66</f>
        <v>1.5433232628398792</v>
      </c>
      <c r="AA61" s="125">
        <f>-AA59/RR!AA66</f>
        <v>1.6755268199233717</v>
      </c>
      <c r="AG61" s="1"/>
    </row>
    <row r="62" spans="2:33" s="2" customFormat="1">
      <c r="B62" s="126" t="s">
        <v>277</v>
      </c>
      <c r="C62" s="126"/>
      <c r="D62" s="126"/>
      <c r="E62" s="126"/>
      <c r="F62" s="126"/>
      <c r="G62" s="120"/>
      <c r="H62" s="120"/>
      <c r="I62" s="120"/>
      <c r="J62" s="120"/>
      <c r="K62" s="120"/>
      <c r="L62" s="120"/>
      <c r="M62" s="121"/>
      <c r="N62" s="121"/>
      <c r="O62" s="121"/>
      <c r="P62" s="121"/>
      <c r="Q62" s="121"/>
      <c r="R62" s="121"/>
      <c r="S62" s="121"/>
      <c r="T62" s="121"/>
      <c r="U62" s="121"/>
      <c r="V62" s="121"/>
      <c r="W62" s="121"/>
      <c r="X62" s="121"/>
      <c r="Y62" s="121"/>
      <c r="Z62" s="121"/>
      <c r="AA62" s="121"/>
      <c r="AG62" s="1"/>
    </row>
    <row r="63" spans="2:33" s="2" customFormat="1">
      <c r="B63" s="126" t="s">
        <v>278</v>
      </c>
      <c r="C63" s="126"/>
      <c r="D63" s="126"/>
      <c r="E63" s="126"/>
      <c r="F63" s="126"/>
      <c r="G63" s="115"/>
      <c r="H63" s="115"/>
      <c r="I63" s="115"/>
      <c r="J63" s="115"/>
      <c r="AG63" s="1"/>
    </row>
    <row r="64" spans="2:33" s="2" customFormat="1">
      <c r="B64" s="128" t="s">
        <v>280</v>
      </c>
      <c r="C64" s="128"/>
      <c r="D64" s="128"/>
      <c r="E64" s="128"/>
      <c r="F64" s="128"/>
      <c r="AG64" s="1"/>
    </row>
    <row r="65" spans="11:33" s="2" customFormat="1">
      <c r="AG65" s="1"/>
    </row>
    <row r="66" spans="11:33" s="2" customFormat="1">
      <c r="AG66" s="1"/>
    </row>
    <row r="67" spans="11:33" s="2" customFormat="1">
      <c r="AG67" s="1"/>
    </row>
    <row r="68" spans="11:33" s="2" customFormat="1">
      <c r="K68" s="119"/>
      <c r="AG68" s="1"/>
    </row>
    <row r="69" spans="11:33" s="2" customFormat="1">
      <c r="AG69" s="1"/>
    </row>
    <row r="70" spans="11:33" s="2" customFormat="1">
      <c r="AG70" s="1"/>
    </row>
    <row r="71" spans="11:33" s="2" customFormat="1">
      <c r="AG71" s="1"/>
    </row>
    <row r="72" spans="11:33" s="2" customFormat="1">
      <c r="AG72" s="1"/>
    </row>
    <row r="73" spans="11:33" s="2" customFormat="1">
      <c r="AG73" s="1"/>
    </row>
    <row r="74" spans="11:33" s="2" customFormat="1">
      <c r="AG74" s="1"/>
    </row>
    <row r="75" spans="11:33" s="2" customFormat="1">
      <c r="AG75" s="1"/>
    </row>
    <row r="76" spans="11:33" s="2" customFormat="1">
      <c r="AG76" s="1"/>
    </row>
    <row r="77" spans="11:33" s="2" customFormat="1">
      <c r="AG77" s="1"/>
    </row>
    <row r="78" spans="11:33" s="2" customFormat="1">
      <c r="AG78" s="1"/>
    </row>
    <row r="79" spans="11:33" s="2" customFormat="1">
      <c r="AG79" s="1"/>
    </row>
    <row r="80" spans="11:33" s="2" customFormat="1">
      <c r="AG80" s="1"/>
    </row>
    <row r="81" spans="33:33" s="2" customFormat="1">
      <c r="AG81" s="1"/>
    </row>
    <row r="82" spans="33:33" s="2" customFormat="1">
      <c r="AG82" s="1"/>
    </row>
    <row r="83" spans="33:33" s="2" customFormat="1">
      <c r="AG83" s="1"/>
    </row>
    <row r="84" spans="33:33" s="2" customFormat="1">
      <c r="AG84" s="1"/>
    </row>
    <row r="85" spans="33:33" s="2" customFormat="1">
      <c r="AG85" s="1"/>
    </row>
    <row r="86" spans="33:33" s="2" customFormat="1">
      <c r="AG86" s="1"/>
    </row>
    <row r="87" spans="33:33" s="2" customFormat="1">
      <c r="AG87" s="1"/>
    </row>
    <row r="88" spans="33:33" s="2" customFormat="1">
      <c r="AG88" s="1"/>
    </row>
    <row r="89" spans="33:33" s="2" customFormat="1">
      <c r="AG89" s="1"/>
    </row>
    <row r="90" spans="33:33" s="2" customFormat="1">
      <c r="AG90" s="1"/>
    </row>
    <row r="91" spans="33:33" s="2" customFormat="1">
      <c r="AG91" s="1"/>
    </row>
    <row r="92" spans="33:33" s="2" customFormat="1">
      <c r="AG92" s="1"/>
    </row>
    <row r="93" spans="33:33" s="2" customFormat="1">
      <c r="AG93" s="1"/>
    </row>
    <row r="94" spans="33:33" s="2" customFormat="1">
      <c r="AG94" s="1"/>
    </row>
    <row r="95" spans="33:33" s="2" customFormat="1">
      <c r="AG95" s="1"/>
    </row>
    <row r="96" spans="33:33" s="2" customFormat="1">
      <c r="AG96" s="1"/>
    </row>
    <row r="97" spans="33:33" s="2" customFormat="1">
      <c r="AG97" s="1"/>
    </row>
    <row r="98" spans="33:33" s="2" customFormat="1">
      <c r="AG98" s="1"/>
    </row>
    <row r="99" spans="33:33" s="2" customFormat="1">
      <c r="AG99" s="1"/>
    </row>
    <row r="100" spans="33:33" s="2" customFormat="1">
      <c r="AG100" s="1"/>
    </row>
    <row r="101" spans="33:33" s="2" customFormat="1">
      <c r="AG101" s="1"/>
    </row>
    <row r="102" spans="33:33" s="2" customFormat="1">
      <c r="AG102" s="1"/>
    </row>
    <row r="103" spans="33:33" s="2" customFormat="1">
      <c r="AG103" s="1"/>
    </row>
    <row r="104" spans="33:33" s="2" customFormat="1">
      <c r="AG104" s="1"/>
    </row>
    <row r="105" spans="33:33" s="2" customFormat="1">
      <c r="AG105" s="1"/>
    </row>
    <row r="106" spans="33:33" s="2" customFormat="1">
      <c r="AG106" s="1"/>
    </row>
    <row r="107" spans="33:33" s="2" customFormat="1">
      <c r="AG107" s="1"/>
    </row>
    <row r="108" spans="33:33" s="2" customFormat="1">
      <c r="AG108" s="1"/>
    </row>
    <row r="109" spans="33:33" s="2" customFormat="1">
      <c r="AG109" s="1"/>
    </row>
    <row r="110" spans="33:33" s="2" customFormat="1">
      <c r="AG110" s="1"/>
    </row>
    <row r="111" spans="33:33" s="2" customFormat="1">
      <c r="AG111" s="1"/>
    </row>
    <row r="112" spans="33:33" s="2" customFormat="1">
      <c r="AG112" s="1"/>
    </row>
    <row r="113" spans="33:33" s="2" customFormat="1">
      <c r="AG113" s="1"/>
    </row>
    <row r="114" spans="33:33" s="2" customFormat="1">
      <c r="AG114" s="1"/>
    </row>
    <row r="115" spans="33:33" s="2" customFormat="1">
      <c r="AG115" s="1"/>
    </row>
    <row r="116" spans="33:33" s="2" customFormat="1">
      <c r="AG116" s="1"/>
    </row>
    <row r="117" spans="33:33" s="2" customFormat="1">
      <c r="AG117" s="1"/>
    </row>
    <row r="118" spans="33:33" s="2" customFormat="1">
      <c r="AG118" s="1"/>
    </row>
    <row r="119" spans="33:33" s="2" customFormat="1">
      <c r="AG119" s="1"/>
    </row>
    <row r="120" spans="33:33" s="2" customFormat="1">
      <c r="AG120" s="1"/>
    </row>
    <row r="121" spans="33:33" s="2" customFormat="1">
      <c r="AG121" s="1"/>
    </row>
    <row r="122" spans="33:33" s="2" customFormat="1">
      <c r="AG122" s="1"/>
    </row>
    <row r="123" spans="33:33" s="2" customFormat="1">
      <c r="AG123" s="1"/>
    </row>
    <row r="124" spans="33:33" s="2" customFormat="1">
      <c r="AG124" s="1"/>
    </row>
    <row r="125" spans="33:33" s="2" customFormat="1">
      <c r="AG125" s="1"/>
    </row>
    <row r="126" spans="33:33" s="2" customFormat="1">
      <c r="AG126" s="1"/>
    </row>
    <row r="127" spans="33:33" s="2" customFormat="1">
      <c r="AG127" s="1"/>
    </row>
    <row r="128" spans="33:33" s="2" customFormat="1">
      <c r="AG128" s="1"/>
    </row>
    <row r="129" spans="33:33" s="2" customFormat="1">
      <c r="AG129" s="1"/>
    </row>
    <row r="130" spans="33:33" s="2" customFormat="1">
      <c r="AG130" s="1"/>
    </row>
    <row r="131" spans="33:33" s="2" customFormat="1">
      <c r="AG131" s="1"/>
    </row>
    <row r="132" spans="33:33" s="2" customFormat="1">
      <c r="AG132" s="1"/>
    </row>
    <row r="133" spans="33:33" s="2" customFormat="1">
      <c r="AG133" s="1"/>
    </row>
    <row r="134" spans="33:33" s="2" customFormat="1">
      <c r="AG134" s="1"/>
    </row>
    <row r="135" spans="33:33" s="2" customFormat="1">
      <c r="AG135" s="1"/>
    </row>
    <row r="136" spans="33:33" s="2" customFormat="1">
      <c r="AG136" s="1"/>
    </row>
    <row r="137" spans="33:33" s="2" customFormat="1">
      <c r="AG137" s="1"/>
    </row>
    <row r="138" spans="33:33" s="2" customFormat="1">
      <c r="AG138" s="1"/>
    </row>
    <row r="139" spans="33:33" s="2" customFormat="1">
      <c r="AG139" s="1"/>
    </row>
    <row r="140" spans="33:33" s="2" customFormat="1">
      <c r="AG140" s="1"/>
    </row>
    <row r="141" spans="33:33" s="2" customFormat="1">
      <c r="AG141" s="1"/>
    </row>
    <row r="142" spans="33:33" s="2" customFormat="1">
      <c r="AG142" s="1"/>
    </row>
    <row r="143" spans="33:33" s="2" customFormat="1">
      <c r="AG143" s="1"/>
    </row>
    <row r="144" spans="33:33" s="2" customFormat="1">
      <c r="AG144" s="1"/>
    </row>
    <row r="145" spans="33:33" s="2" customFormat="1">
      <c r="AG145" s="1"/>
    </row>
    <row r="146" spans="33:33" s="2" customFormat="1">
      <c r="AG146" s="1"/>
    </row>
    <row r="147" spans="33:33" s="2" customFormat="1">
      <c r="AG147" s="1"/>
    </row>
    <row r="148" spans="33:33" s="2" customFormat="1">
      <c r="AG148" s="1"/>
    </row>
    <row r="149" spans="33:33" s="2" customFormat="1">
      <c r="AG149" s="1"/>
    </row>
    <row r="150" spans="33:33" s="2" customFormat="1">
      <c r="AG150" s="1"/>
    </row>
    <row r="151" spans="33:33" s="2" customFormat="1">
      <c r="AG151" s="1"/>
    </row>
    <row r="152" spans="33:33" s="2" customFormat="1">
      <c r="AG152" s="1"/>
    </row>
    <row r="153" spans="33:33" s="2" customFormat="1">
      <c r="AG153" s="1"/>
    </row>
    <row r="154" spans="33:33" s="2" customFormat="1">
      <c r="AG154" s="1"/>
    </row>
    <row r="155" spans="33:33" s="2" customFormat="1">
      <c r="AG155" s="1"/>
    </row>
    <row r="156" spans="33:33" s="2" customFormat="1">
      <c r="AG156" s="1"/>
    </row>
    <row r="157" spans="33:33" s="2" customFormat="1">
      <c r="AG157" s="1"/>
    </row>
    <row r="158" spans="33:33" s="2" customFormat="1">
      <c r="AG158" s="1"/>
    </row>
    <row r="159" spans="33:33" s="2" customFormat="1">
      <c r="AG159" s="1"/>
    </row>
    <row r="160" spans="33:33" s="2" customFormat="1">
      <c r="AG160" s="1"/>
    </row>
    <row r="161" spans="33:33" s="2" customFormat="1">
      <c r="AG161" s="1"/>
    </row>
    <row r="162" spans="33:33" s="2" customFormat="1">
      <c r="AG162" s="1"/>
    </row>
    <row r="163" spans="33:33" s="2" customFormat="1">
      <c r="AG163" s="1"/>
    </row>
    <row r="164" spans="33:33" s="2" customFormat="1">
      <c r="AG164" s="1"/>
    </row>
    <row r="165" spans="33:33" s="2" customFormat="1">
      <c r="AG165" s="1"/>
    </row>
    <row r="166" spans="33:33" s="2" customFormat="1">
      <c r="AG166" s="1"/>
    </row>
    <row r="167" spans="33:33" s="2" customFormat="1">
      <c r="AG167" s="1"/>
    </row>
    <row r="168" spans="33:33" s="2" customFormat="1">
      <c r="AG168" s="1"/>
    </row>
    <row r="169" spans="33:33" s="2" customFormat="1">
      <c r="AG169" s="1"/>
    </row>
    <row r="170" spans="33:33" s="2" customFormat="1">
      <c r="AG170" s="1"/>
    </row>
    <row r="171" spans="33:33" s="2" customFormat="1">
      <c r="AG171" s="1"/>
    </row>
    <row r="172" spans="33:33" s="2" customFormat="1">
      <c r="AG172" s="1"/>
    </row>
    <row r="173" spans="33:33" s="2" customFormat="1">
      <c r="AG173" s="1"/>
    </row>
    <row r="174" spans="33:33" s="2" customFormat="1">
      <c r="AG174" s="1"/>
    </row>
    <row r="175" spans="33:33" s="2" customFormat="1">
      <c r="AG175" s="1"/>
    </row>
    <row r="176" spans="33:33" s="2" customFormat="1">
      <c r="AG176" s="1"/>
    </row>
    <row r="177" spans="33:33" s="2" customFormat="1">
      <c r="AG177" s="1"/>
    </row>
    <row r="178" spans="33:33" s="2" customFormat="1">
      <c r="AG178" s="1"/>
    </row>
    <row r="179" spans="33:33" s="2" customFormat="1">
      <c r="AG179" s="1"/>
    </row>
    <row r="180" spans="33:33" s="2" customFormat="1">
      <c r="AG180" s="1"/>
    </row>
    <row r="181" spans="33:33" s="2" customFormat="1">
      <c r="AG181" s="1"/>
    </row>
    <row r="182" spans="33:33" s="2" customFormat="1">
      <c r="AG182" s="1"/>
    </row>
    <row r="183" spans="33:33" s="2" customFormat="1">
      <c r="AG183" s="1"/>
    </row>
    <row r="184" spans="33:33" s="2" customFormat="1">
      <c r="AG184" s="1"/>
    </row>
    <row r="185" spans="33:33" s="2" customFormat="1">
      <c r="AG185" s="1"/>
    </row>
    <row r="186" spans="33:33" s="2" customFormat="1">
      <c r="AG186" s="1"/>
    </row>
    <row r="187" spans="33:33" s="2" customFormat="1">
      <c r="AG187" s="1"/>
    </row>
    <row r="188" spans="33:33" s="2" customFormat="1">
      <c r="AG188" s="1"/>
    </row>
    <row r="189" spans="33:33" s="2" customFormat="1">
      <c r="AG189" s="1"/>
    </row>
    <row r="190" spans="33:33" s="2" customFormat="1">
      <c r="AG190" s="1"/>
    </row>
    <row r="191" spans="33:33" s="2" customFormat="1">
      <c r="AG191" s="1"/>
    </row>
    <row r="192" spans="33:33" s="2" customFormat="1">
      <c r="AG192" s="1"/>
    </row>
    <row r="193" spans="33:33" s="2" customFormat="1">
      <c r="AG193" s="1"/>
    </row>
    <row r="194" spans="33:33" s="2" customFormat="1">
      <c r="AG194" s="1"/>
    </row>
    <row r="195" spans="33:33" s="2" customFormat="1">
      <c r="AG195" s="1"/>
    </row>
    <row r="196" spans="33:33" s="2" customFormat="1">
      <c r="AG196" s="1"/>
    </row>
    <row r="197" spans="33:33" s="2" customFormat="1">
      <c r="AG197" s="1"/>
    </row>
    <row r="198" spans="33:33" s="2" customFormat="1">
      <c r="AG198" s="1"/>
    </row>
    <row r="199" spans="33:33" s="2" customFormat="1">
      <c r="AG199" s="1"/>
    </row>
    <row r="200" spans="33:33" s="2" customFormat="1">
      <c r="AG200" s="1"/>
    </row>
    <row r="201" spans="33:33" s="2" customFormat="1">
      <c r="AG201" s="1"/>
    </row>
    <row r="202" spans="33:33" s="2" customFormat="1">
      <c r="AG202" s="1"/>
    </row>
    <row r="203" spans="33:33" s="2" customFormat="1">
      <c r="AG203" s="1"/>
    </row>
    <row r="204" spans="33:33" s="2" customFormat="1">
      <c r="AG204" s="1"/>
    </row>
    <row r="205" spans="33:33" s="2" customFormat="1">
      <c r="AG205" s="1"/>
    </row>
    <row r="206" spans="33:33" s="2" customFormat="1">
      <c r="AG206" s="1"/>
    </row>
    <row r="207" spans="33:33" s="2" customFormat="1">
      <c r="AG207" s="1"/>
    </row>
    <row r="208" spans="33:33" s="2" customFormat="1">
      <c r="AG208" s="1"/>
    </row>
    <row r="209" spans="33:33" s="2" customFormat="1">
      <c r="AG209" s="1"/>
    </row>
    <row r="210" spans="33:33" s="2" customFormat="1">
      <c r="AG210" s="1"/>
    </row>
    <row r="211" spans="33:33" s="2" customFormat="1">
      <c r="AG211" s="1"/>
    </row>
    <row r="212" spans="33:33" s="2" customFormat="1">
      <c r="AG212" s="1"/>
    </row>
    <row r="213" spans="33:33" s="2" customFormat="1">
      <c r="AG213" s="1"/>
    </row>
    <row r="214" spans="33:33" s="2" customFormat="1">
      <c r="AG214" s="1"/>
    </row>
    <row r="215" spans="33:33" s="2" customFormat="1">
      <c r="AG215" s="1"/>
    </row>
    <row r="216" spans="33:33" s="2" customFormat="1">
      <c r="AG216" s="1"/>
    </row>
    <row r="217" spans="33:33" s="2" customFormat="1">
      <c r="AG217" s="1"/>
    </row>
    <row r="218" spans="33:33" s="2" customFormat="1">
      <c r="AG218" s="1"/>
    </row>
    <row r="219" spans="33:33" s="2" customFormat="1">
      <c r="AG219" s="1"/>
    </row>
    <row r="220" spans="33:33" s="2" customFormat="1">
      <c r="AG220" s="1"/>
    </row>
    <row r="221" spans="33:33" s="2" customFormat="1">
      <c r="AG221" s="1"/>
    </row>
    <row r="222" spans="33:33" s="2" customFormat="1">
      <c r="AG222" s="1"/>
    </row>
    <row r="223" spans="33:33" s="2" customFormat="1">
      <c r="AG223" s="1"/>
    </row>
    <row r="224" spans="33:33" s="2" customFormat="1">
      <c r="AG224" s="1"/>
    </row>
    <row r="225" spans="33:33" s="2" customFormat="1">
      <c r="AG225" s="1"/>
    </row>
    <row r="226" spans="33:33" s="2" customFormat="1">
      <c r="AG226" s="1"/>
    </row>
    <row r="227" spans="33:33" s="2" customFormat="1">
      <c r="AG227" s="1"/>
    </row>
    <row r="228" spans="33:33" s="2" customFormat="1">
      <c r="AG228" s="1"/>
    </row>
    <row r="229" spans="33:33" s="2" customFormat="1">
      <c r="AG229" s="1"/>
    </row>
    <row r="230" spans="33:33" s="2" customFormat="1">
      <c r="AG230" s="1"/>
    </row>
    <row r="231" spans="33:33" s="2" customFormat="1">
      <c r="AG231" s="1"/>
    </row>
    <row r="232" spans="33:33" s="2" customFormat="1">
      <c r="AG232" s="1"/>
    </row>
    <row r="233" spans="33:33" s="2" customFormat="1">
      <c r="AG233" s="1"/>
    </row>
    <row r="234" spans="33:33" s="2" customFormat="1">
      <c r="AG234" s="1"/>
    </row>
    <row r="235" spans="33:33" s="2" customFormat="1">
      <c r="AG235" s="1"/>
    </row>
    <row r="236" spans="33:33" s="2" customFormat="1">
      <c r="AG236" s="1"/>
    </row>
    <row r="237" spans="33:33" s="2" customFormat="1">
      <c r="AG237" s="1"/>
    </row>
    <row r="238" spans="33:33" s="2" customFormat="1">
      <c r="AG238" s="1"/>
    </row>
    <row r="239" spans="33:33" s="2" customFormat="1">
      <c r="AG239" s="1"/>
    </row>
    <row r="240" spans="33:33" s="2" customFormat="1">
      <c r="AG240" s="1"/>
    </row>
    <row r="241" spans="33:33" s="2" customFormat="1">
      <c r="AG241" s="1"/>
    </row>
    <row r="242" spans="33:33" s="2" customFormat="1">
      <c r="AG242" s="1"/>
    </row>
    <row r="243" spans="33:33" s="2" customFormat="1">
      <c r="AG243" s="1"/>
    </row>
    <row r="244" spans="33:33" s="2" customFormat="1">
      <c r="AG244" s="1"/>
    </row>
    <row r="245" spans="33:33" s="2" customFormat="1">
      <c r="AG245" s="1"/>
    </row>
    <row r="246" spans="33:33" s="2" customFormat="1">
      <c r="AG246" s="1"/>
    </row>
    <row r="247" spans="33:33" s="2" customFormat="1">
      <c r="AG247" s="1"/>
    </row>
    <row r="248" spans="33:33" s="2" customFormat="1">
      <c r="AG248" s="1"/>
    </row>
    <row r="249" spans="33:33" s="2" customFormat="1">
      <c r="AG249" s="1"/>
    </row>
    <row r="250" spans="33:33" s="2" customFormat="1">
      <c r="AG250" s="1"/>
    </row>
    <row r="251" spans="33:33" s="2" customFormat="1">
      <c r="AG251" s="1"/>
    </row>
    <row r="252" spans="33:33" s="2" customFormat="1">
      <c r="AG252" s="1"/>
    </row>
    <row r="253" spans="33:33" s="2" customFormat="1">
      <c r="AG253" s="1"/>
    </row>
    <row r="254" spans="33:33" s="2" customFormat="1">
      <c r="AG254" s="1"/>
    </row>
    <row r="255" spans="33:33" s="2" customFormat="1">
      <c r="AG255" s="1"/>
    </row>
    <row r="256" spans="33:33" s="2" customFormat="1">
      <c r="AG256" s="1"/>
    </row>
    <row r="257" spans="33:33" s="2" customFormat="1">
      <c r="AG257" s="1"/>
    </row>
    <row r="258" spans="33:33" s="2" customFormat="1">
      <c r="AG258" s="1"/>
    </row>
    <row r="259" spans="33:33" s="2" customFormat="1">
      <c r="AG259" s="1"/>
    </row>
    <row r="260" spans="33:33" s="2" customFormat="1">
      <c r="AG260" s="1"/>
    </row>
    <row r="261" spans="33:33" s="2" customFormat="1">
      <c r="AG261" s="1"/>
    </row>
    <row r="262" spans="33:33" s="2" customFormat="1">
      <c r="AG262" s="1"/>
    </row>
    <row r="263" spans="33:33" s="2" customFormat="1">
      <c r="AG263" s="1"/>
    </row>
    <row r="264" spans="33:33" s="2" customFormat="1">
      <c r="AG264" s="1"/>
    </row>
    <row r="265" spans="33:33" s="2" customFormat="1">
      <c r="AG265" s="1"/>
    </row>
    <row r="266" spans="33:33" s="2" customFormat="1">
      <c r="AG266" s="1"/>
    </row>
    <row r="267" spans="33:33" s="2" customFormat="1">
      <c r="AG267" s="1"/>
    </row>
    <row r="268" spans="33:33" s="2" customFormat="1">
      <c r="AG268" s="1"/>
    </row>
    <row r="269" spans="33:33" s="2" customFormat="1">
      <c r="AG269" s="1"/>
    </row>
    <row r="270" spans="33:33" s="2" customFormat="1">
      <c r="AG270" s="1"/>
    </row>
    <row r="271" spans="33:33" s="2" customFormat="1">
      <c r="AG271" s="1"/>
    </row>
    <row r="272" spans="33:33" s="2" customFormat="1">
      <c r="AG272" s="1"/>
    </row>
    <row r="273" spans="33:33" s="2" customFormat="1">
      <c r="AG273" s="1"/>
    </row>
    <row r="274" spans="33:33" s="2" customFormat="1">
      <c r="AG274" s="1"/>
    </row>
  </sheetData>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57</vt:i4>
      </vt:variant>
    </vt:vector>
  </HeadingPairs>
  <TitlesOfParts>
    <vt:vector size="61" baseType="lpstr">
      <vt:lpstr>Definitioner</vt:lpstr>
      <vt:lpstr>RR</vt:lpstr>
      <vt:lpstr>BR</vt:lpstr>
      <vt:lpstr>Kassaflöde</vt:lpstr>
      <vt:lpstr>RR!Average_capital_employed</vt:lpstr>
      <vt:lpstr>Avkastning_på_sysselsatt_kapital</vt:lpstr>
      <vt:lpstr>BR!Balance_Sheets__SEK_M</vt:lpstr>
      <vt:lpstr>Balansräkningar</vt:lpstr>
      <vt:lpstr>BR!CapEmp</vt:lpstr>
      <vt:lpstr>BR!Capital_employed</vt:lpstr>
      <vt:lpstr>RR!Capital_turnover_rate</vt:lpstr>
      <vt:lpstr>Kassaflöde!CasConRat</vt:lpstr>
      <vt:lpstr>Kassaflöde!Cash_conversion_ratio</vt:lpstr>
      <vt:lpstr>Kassaflöde!Cash_Flow</vt:lpstr>
      <vt:lpstr>Kassaflöde!Cash_Flow__SEK_M</vt:lpstr>
      <vt:lpstr>RR!Earnings_per_share__SEK</vt:lpstr>
      <vt:lpstr>RR!EBIT</vt:lpstr>
      <vt:lpstr>EBIT_</vt:lpstr>
      <vt:lpstr>RR!EBIT__excluding_items_affecting_comparability</vt:lpstr>
      <vt:lpstr>EBIT__exklusive_jämförelsestörande_poster</vt:lpstr>
      <vt:lpstr>RR!EBIT_margin_excluding_items_affecting_comparability</vt:lpstr>
      <vt:lpstr>EBIT_marginal_exklusive_jämföreslsestörande_poster</vt:lpstr>
      <vt:lpstr>RR!EBITA__excluding_items_affecting_comparability</vt:lpstr>
      <vt:lpstr>EBITA__exklusive_jämförelsestörande_poster</vt:lpstr>
      <vt:lpstr>RR!EBITA_margin_excluding_items_affecting_comparability</vt:lpstr>
      <vt:lpstr>EBITA_marginal_exklusive_jämföreslsestörande_poster</vt:lpstr>
      <vt:lpstr>RR!EBITDA__excluding_items_affecting_comparability</vt:lpstr>
      <vt:lpstr>EBITDA__exklusive_jämförelsestörande_poster</vt:lpstr>
      <vt:lpstr>RR!EBITDA_margin_excluding_items_affecting_comparability</vt:lpstr>
      <vt:lpstr>EBITDA_marginal_exklusive_jämföreslsestörande_poster</vt:lpstr>
      <vt:lpstr>RR!EBITDA_Net_interest_income_expense</vt:lpstr>
      <vt:lpstr>EBITDA_Räntenetto</vt:lpstr>
      <vt:lpstr>RR!EBITspec</vt:lpstr>
      <vt:lpstr>BR!Eqasratio</vt:lpstr>
      <vt:lpstr>BR!Equity_assets_ratio</vt:lpstr>
      <vt:lpstr>Kassaflöde!Free_cash_flow</vt:lpstr>
      <vt:lpstr>Kassaflöde!Free_cash_flow_per_share</vt:lpstr>
      <vt:lpstr>Kassaflöde!Frepsha</vt:lpstr>
      <vt:lpstr>Fritt_kassaflöde</vt:lpstr>
      <vt:lpstr>Fritt_kassaflöde_per_aktie</vt:lpstr>
      <vt:lpstr>Genomsnittligt_sysselsatt_kapital__R12</vt:lpstr>
      <vt:lpstr>RR!Income_Statements__SEK_M</vt:lpstr>
      <vt:lpstr>Kapitalomsättningshastighet</vt:lpstr>
      <vt:lpstr>Kassaflödesrapporter</vt:lpstr>
      <vt:lpstr>Kassakonvertering</vt:lpstr>
      <vt:lpstr>Kassaflöde!opcapsh</vt:lpstr>
      <vt:lpstr>Kassaflöde!Operating_cash_flow</vt:lpstr>
      <vt:lpstr>Kassaflöde!Operating_cash_flow_per_share</vt:lpstr>
      <vt:lpstr>Operativt_kassaflöde</vt:lpstr>
      <vt:lpstr>Operativt_kassaflöde_per_aktie</vt:lpstr>
      <vt:lpstr>RR!P_E_ratio</vt:lpstr>
      <vt:lpstr>P_E_tal</vt:lpstr>
      <vt:lpstr>RR!PEra</vt:lpstr>
      <vt:lpstr>RR!RatCapTurn</vt:lpstr>
      <vt:lpstr>Resultat_per_aktie__SEK</vt:lpstr>
      <vt:lpstr>Resultaträkningar</vt:lpstr>
      <vt:lpstr>RR!RetCapEmp</vt:lpstr>
      <vt:lpstr>Rntek</vt:lpstr>
      <vt:lpstr>Soliditet</vt:lpstr>
      <vt:lpstr>BR!Spec_of_cap_empl</vt:lpstr>
      <vt:lpstr>Sysselsatt_kapital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Katarina Jacobsson</dc:creator>
  <cp:lastModifiedBy>Katarina Jacobsson</cp:lastModifiedBy>
  <cp:lastPrinted>2019-07-16T12:12:56Z</cp:lastPrinted>
  <dcterms:created xsi:type="dcterms:W3CDTF">2018-01-31T16:01:07Z</dcterms:created>
  <dcterms:modified xsi:type="dcterms:W3CDTF">2021-02-10T06:37:27Z</dcterms:modified>
</cp:coreProperties>
</file>