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G:\Reports\Qrapp\2022\Q1\"/>
    </mc:Choice>
  </mc:AlternateContent>
  <xr:revisionPtr revIDLastSave="0" documentId="13_ncr:1_{49E3048D-61F4-4F4B-BE67-FFE1CF7E2A81}" xr6:coauthVersionLast="47" xr6:coauthVersionMax="47" xr10:uidLastSave="{00000000-0000-0000-0000-000000000000}"/>
  <bookViews>
    <workbookView xWindow="28680" yWindow="-120" windowWidth="29040" windowHeight="15840" xr2:uid="{00000000-000D-0000-FFFF-FFFF00000000}"/>
  </bookViews>
  <sheets>
    <sheet name="Definitioner" sheetId="1" r:id="rId1"/>
    <sheet name="RR" sheetId="2" r:id="rId2"/>
    <sheet name="BR" sheetId="3" r:id="rId3"/>
    <sheet name="Kassaflöde" sheetId="4" r:id="rId4"/>
  </sheets>
  <externalReferences>
    <externalReference r:id="rId5"/>
    <externalReference r:id="rId6"/>
  </externalReferences>
  <definedNames>
    <definedName name="Average_capital_employed" localSheetId="1">RR!$B$89</definedName>
    <definedName name="Avkastning_på_sysselsatt_kapital">RR!$B$86</definedName>
    <definedName name="Balance_Sheets__SEK_M" localSheetId="2">BR!$B$3</definedName>
    <definedName name="Balansräkningar">BR!$B$1</definedName>
    <definedName name="CapEmp" localSheetId="2">BR!#REF!</definedName>
    <definedName name="Capital_employed" localSheetId="2">BR!#REF!</definedName>
    <definedName name="Capital_turnover_rate" localSheetId="1">RR!$B$99</definedName>
    <definedName name="CasConRat" localSheetId="3">Kassaflöde!$B$33</definedName>
    <definedName name="Cash_conversion_ratio" localSheetId="3">Kassaflöde!$B$30</definedName>
    <definedName name="Cash_Flow" localSheetId="3">Kassaflöde!$B$1</definedName>
    <definedName name="Cash_Flow__SEK_M" localSheetId="3">Kassaflöde!$B$3</definedName>
    <definedName name="Change_in_net_debt" localSheetId="2">BR!#REF!</definedName>
    <definedName name="Debt_equity_ratio" localSheetId="2">BR!#REF!</definedName>
    <definedName name="Earnings_per_share__SEK" localSheetId="1">RR!$B$26</definedName>
    <definedName name="EBIT" localSheetId="1">RR!$B$68</definedName>
    <definedName name="EBIT_">RR!$B$68</definedName>
    <definedName name="EBIT__excluding_items_affecting_comparability" localSheetId="1">RR!$B$66</definedName>
    <definedName name="EBIT__exklusive_jämförelsestörande_poster">RR!$B$66</definedName>
    <definedName name="EBIT_margin_excluding_items_affecting_comparability" localSheetId="1">RR!$B$71</definedName>
    <definedName name="EBIT_marginal_exklusive_jämföreslsestörande_poster">RR!$B$71</definedName>
    <definedName name="EBITA__excluding_items_affecting_comparability" localSheetId="1">RR!$B$64</definedName>
    <definedName name="EBITA__exklusive_jämförelsestörande_poster">RR!$B$64</definedName>
    <definedName name="EBITA_margin_excluding_items_affecting_comparability" localSheetId="1">RR!$B$70</definedName>
    <definedName name="EBITA_marginal_exklusive_jämföreslsestörande_poster">RR!$B$70</definedName>
    <definedName name="EBITDA__excluding_items_affecting_comparability" localSheetId="1">RR!$B$62</definedName>
    <definedName name="EBITDA__exklusive_jämförelsestörande_poster">RR!$B$62</definedName>
    <definedName name="EBITDA_margin_excluding_items_affecting_comparability" localSheetId="1">RR!$B$69</definedName>
    <definedName name="EBITDA_marginal_exklusive_jämföreslsestörande_poster">RR!$B$69</definedName>
    <definedName name="EBITDA_Net_interest_income_expense" localSheetId="1">RR!$B$77</definedName>
    <definedName name="EBITDA_Räntenetto">RR!$B$77</definedName>
    <definedName name="EBITspec" localSheetId="1">RR!$B$60</definedName>
    <definedName name="Eqasratio" localSheetId="2">BR!$B$55</definedName>
    <definedName name="Equity_assets_ratio" localSheetId="2">BR!$B$51</definedName>
    <definedName name="Free_cash_flow" localSheetId="3">Kassaflöde!$B$21</definedName>
    <definedName name="Free_cash_flow_per_share" localSheetId="3">Kassaflöde!$B$36</definedName>
    <definedName name="Frepsha" localSheetId="3">Kassaflöde!$B$39</definedName>
    <definedName name="Fritt_kassaflöde">Kassaflöde!$B$21</definedName>
    <definedName name="Fritt_kassaflöde_per_aktie">Kassaflöde!$B$39</definedName>
    <definedName name="Genomsnittligt_sysselsatt_kapital__R12">RR!$B$98</definedName>
    <definedName name="HELP">[1]Nyckeltal!$M$3</definedName>
    <definedName name="HELPE">[1]NyckeltalE!$M$3</definedName>
    <definedName name="Income_Statements__SEK_M" localSheetId="1">RR!$B$3</definedName>
    <definedName name="Kapitalomsättningshastighet">RR!$B$99</definedName>
    <definedName name="Kassaflödesrapporter">Kassaflöde!$B$1</definedName>
    <definedName name="Kassakonvertering">Kassaflöde!$B$33</definedName>
    <definedName name="KV">[2]Nyckeltal!$D$3</definedName>
    <definedName name="KVE">[1]NyckeltalE!$D$3</definedName>
    <definedName name="KVP">[2]Nyckeltal!$E$3</definedName>
    <definedName name="KVPE">[1]NyckeltalE!$E$3</definedName>
    <definedName name="M12M">[1]Nyckeltal!$L$3</definedName>
    <definedName name="M12ME">[1]NyckeltalE!$L$3</definedName>
    <definedName name="Net_debt__closing_balance" localSheetId="2">BR!#REF!</definedName>
    <definedName name="Net_debt_EBITDA_1" localSheetId="2">BR!#REF!</definedName>
    <definedName name="Nettoskuld__utgående_balans">BR!#REF!</definedName>
    <definedName name="Nettoskuld_EBITDA_1">BR!#REF!</definedName>
    <definedName name="opcapsh" localSheetId="3">Kassaflöde!$B$45</definedName>
    <definedName name="Operating_cash_flow" localSheetId="3">Kassaflöde!$B$14</definedName>
    <definedName name="Operating_cash_flow_per_share" localSheetId="3">Kassaflöde!$B$42</definedName>
    <definedName name="Operativt_kassaflöde">Kassaflöde!$B$14</definedName>
    <definedName name="Operativt_kassaflöde_per_aktie">Kassaflöde!$B$45</definedName>
    <definedName name="P_E_ratio" localSheetId="1">RR!$B$80</definedName>
    <definedName name="P_E_tal">RR!$B$83</definedName>
    <definedName name="PEra" localSheetId="1">RR!$B$83</definedName>
    <definedName name="RatCapTurn" localSheetId="1">RR!$B$96</definedName>
    <definedName name="Resultat_per_aktie__SEK">RR!$B$26</definedName>
    <definedName name="Resultaträkningar">RR!$B$1</definedName>
    <definedName name="RetCapEmp" localSheetId="1">RR!$B$86</definedName>
    <definedName name="Rntek">RR!$B$103</definedName>
    <definedName name="Skuldsättningsgrad">BR!#REF!</definedName>
    <definedName name="Soliditet">BR!$B$55</definedName>
    <definedName name="Spec_of_cap_empl" localSheetId="2">BR!#REF!</definedName>
    <definedName name="Sysselsatt_kapital">BR!#REF!</definedName>
    <definedName name="YTD">[2]Nyckeltal!$H$3</definedName>
    <definedName name="YTDE">[1]NyckeltalE!$H$3</definedName>
    <definedName name="YTDP">[1]Nyckeltal!$I$3</definedName>
    <definedName name="YTDPE">[1]NyckeltalE!$I$3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2" i="4" l="1"/>
  <c r="I13" i="4"/>
  <c r="Q66" i="4" l="1"/>
  <c r="P66" i="4"/>
  <c r="O66" i="4"/>
  <c r="N66" i="4"/>
  <c r="R66" i="4"/>
  <c r="D12" i="4" l="1"/>
  <c r="C77" i="2" l="1"/>
  <c r="D11" i="2" l="1"/>
  <c r="C59" i="4"/>
  <c r="C58" i="4"/>
  <c r="C57" i="4"/>
  <c r="C56" i="4"/>
  <c r="C54" i="4"/>
  <c r="C53" i="4"/>
  <c r="C52" i="4"/>
  <c r="C44" i="4"/>
  <c r="C38" i="4"/>
  <c r="C6" i="4"/>
  <c r="C5" i="4"/>
  <c r="C109" i="2"/>
  <c r="C105" i="2"/>
  <c r="C65" i="3"/>
  <c r="C67" i="3" s="1"/>
  <c r="C53" i="3"/>
  <c r="C34" i="3"/>
  <c r="C29" i="3"/>
  <c r="C36" i="3" s="1"/>
  <c r="C18" i="3"/>
  <c r="C12" i="3"/>
  <c r="C20" i="3" s="1"/>
  <c r="C54" i="3" s="1"/>
  <c r="C97" i="2"/>
  <c r="C99" i="2" s="1"/>
  <c r="C55" i="3" l="1"/>
  <c r="C83" i="2" l="1"/>
  <c r="C51" i="2"/>
  <c r="C45" i="2"/>
  <c r="C28" i="2"/>
  <c r="C6" i="2"/>
  <c r="C13" i="2" s="1"/>
  <c r="C52" i="2" l="1"/>
  <c r="C44" i="3" s="1"/>
  <c r="C15" i="2"/>
  <c r="C68" i="2" s="1"/>
  <c r="C4" i="4"/>
  <c r="C7" i="4" s="1"/>
  <c r="C14" i="4" s="1"/>
  <c r="C16" i="4" s="1"/>
  <c r="C50" i="4" s="1"/>
  <c r="D6" i="3"/>
  <c r="C67" i="2"/>
  <c r="C21" i="4" l="1"/>
  <c r="C27" i="4" s="1"/>
  <c r="C55" i="4"/>
  <c r="C61" i="4" s="1"/>
  <c r="C17" i="2"/>
  <c r="C19" i="2" s="1"/>
  <c r="C62" i="2"/>
  <c r="J65" i="3"/>
  <c r="J67" i="3" s="1"/>
  <c r="E65" i="3"/>
  <c r="E67" i="3" s="1"/>
  <c r="F65" i="3"/>
  <c r="F67" i="3" s="1"/>
  <c r="G65" i="3"/>
  <c r="G67" i="3" s="1"/>
  <c r="H65" i="3"/>
  <c r="H67" i="3" s="1"/>
  <c r="I65" i="3"/>
  <c r="I67" i="3" s="1"/>
  <c r="K65" i="3"/>
  <c r="K67" i="3" s="1"/>
  <c r="L65" i="3"/>
  <c r="L67" i="3" s="1"/>
  <c r="M65" i="3"/>
  <c r="M67" i="3" s="1"/>
  <c r="N65" i="3"/>
  <c r="N67" i="3" s="1"/>
  <c r="O65" i="3"/>
  <c r="O67" i="3" s="1"/>
  <c r="D65" i="3"/>
  <c r="D67" i="3" s="1"/>
  <c r="O97" i="2"/>
  <c r="C64" i="2" l="1"/>
  <c r="C69" i="2"/>
  <c r="C21" i="2"/>
  <c r="C27" i="2"/>
  <c r="C29" i="2" s="1"/>
  <c r="N11" i="2"/>
  <c r="C40" i="2" l="1"/>
  <c r="C66" i="2"/>
  <c r="C71" i="2" s="1"/>
  <c r="C70" i="2"/>
  <c r="J63" i="2"/>
  <c r="I11" i="2"/>
  <c r="C43" i="3" l="1"/>
  <c r="C53" i="2"/>
  <c r="E67" i="2"/>
  <c r="D77" i="2" l="1"/>
  <c r="E83" i="2" l="1"/>
  <c r="D83" i="2"/>
  <c r="D51" i="4"/>
  <c r="D25" i="4"/>
  <c r="D24" i="4"/>
  <c r="D58" i="4" s="1"/>
  <c r="D23" i="4"/>
  <c r="D57" i="4" s="1"/>
  <c r="D22" i="4"/>
  <c r="D56" i="4" s="1"/>
  <c r="D20" i="4"/>
  <c r="D54" i="4" s="1"/>
  <c r="D19" i="4"/>
  <c r="D53" i="4" s="1"/>
  <c r="D18" i="4"/>
  <c r="D17" i="4"/>
  <c r="D52" i="4" s="1"/>
  <c r="D15" i="4"/>
  <c r="D13" i="4"/>
  <c r="D11" i="4"/>
  <c r="D10" i="4"/>
  <c r="D9" i="4"/>
  <c r="D8" i="4"/>
  <c r="D109" i="2"/>
  <c r="D105" i="2"/>
  <c r="E97" i="2"/>
  <c r="E99" i="2" s="1"/>
  <c r="D50" i="2" l="1"/>
  <c r="D49" i="2"/>
  <c r="D48" i="2"/>
  <c r="D47" i="2"/>
  <c r="D44" i="2"/>
  <c r="D43" i="2"/>
  <c r="D20" i="2"/>
  <c r="D28" i="2" s="1"/>
  <c r="D18" i="2"/>
  <c r="D16" i="2"/>
  <c r="D14" i="2"/>
  <c r="D67" i="2" s="1"/>
  <c r="D12" i="2"/>
  <c r="D10" i="2"/>
  <c r="D9" i="2"/>
  <c r="D8" i="2"/>
  <c r="D7" i="2"/>
  <c r="D5" i="2"/>
  <c r="D4" i="2"/>
  <c r="D97" i="2" s="1"/>
  <c r="D99" i="2" s="1"/>
  <c r="D65" i="2"/>
  <c r="D6" i="4" s="1"/>
  <c r="D63" i="2"/>
  <c r="D5" i="4" s="1"/>
  <c r="E77" i="2"/>
  <c r="E51" i="2"/>
  <c r="E45" i="2"/>
  <c r="E28" i="2"/>
  <c r="D53" i="3"/>
  <c r="E59" i="4"/>
  <c r="D59" i="4" s="1"/>
  <c r="E58" i="4"/>
  <c r="E57" i="4"/>
  <c r="E56" i="4"/>
  <c r="E54" i="4"/>
  <c r="E53" i="4"/>
  <c r="E52" i="4"/>
  <c r="E109" i="2"/>
  <c r="E105" i="2"/>
  <c r="D34" i="3"/>
  <c r="D29" i="3"/>
  <c r="D36" i="3" s="1"/>
  <c r="D18" i="3"/>
  <c r="D12" i="3"/>
  <c r="D20" i="3" s="1"/>
  <c r="E6" i="4"/>
  <c r="E5" i="4"/>
  <c r="E6" i="2"/>
  <c r="E13" i="2" s="1"/>
  <c r="F59" i="4"/>
  <c r="F58" i="4"/>
  <c r="F57" i="4"/>
  <c r="F56" i="4"/>
  <c r="F54" i="4"/>
  <c r="F53" i="4"/>
  <c r="F52" i="4"/>
  <c r="F6" i="4"/>
  <c r="F5" i="4"/>
  <c r="D54" i="3" l="1"/>
  <c r="D55" i="3" s="1"/>
  <c r="D6" i="2"/>
  <c r="D13" i="2" s="1"/>
  <c r="D51" i="2"/>
  <c r="E52" i="2"/>
  <c r="D45" i="2"/>
  <c r="E15" i="2"/>
  <c r="E4" i="4"/>
  <c r="E7" i="4" s="1"/>
  <c r="E14" i="4" s="1"/>
  <c r="F83" i="2"/>
  <c r="F97" i="2"/>
  <c r="F99" i="2" s="1"/>
  <c r="E68" i="2" l="1"/>
  <c r="E62" i="2" s="1"/>
  <c r="D15" i="2"/>
  <c r="D4" i="4"/>
  <c r="D7" i="4" s="1"/>
  <c r="D14" i="4" s="1"/>
  <c r="D87" i="2"/>
  <c r="D91" i="2" s="1"/>
  <c r="E16" i="4"/>
  <c r="E21" i="4" s="1"/>
  <c r="E27" i="4" s="1"/>
  <c r="D52" i="2"/>
  <c r="E64" i="2"/>
  <c r="E69" i="2"/>
  <c r="E17" i="2"/>
  <c r="E19" i="2" s="1"/>
  <c r="E27" i="2" s="1"/>
  <c r="E29" i="2" s="1"/>
  <c r="F77" i="2"/>
  <c r="F67" i="2"/>
  <c r="F51" i="2"/>
  <c r="F45" i="2"/>
  <c r="F109" i="2"/>
  <c r="F105" i="2"/>
  <c r="E53" i="3"/>
  <c r="E34" i="3"/>
  <c r="E29" i="3"/>
  <c r="E18" i="3"/>
  <c r="E12" i="3"/>
  <c r="F28" i="2"/>
  <c r="F6" i="2"/>
  <c r="F13" i="2" s="1"/>
  <c r="E20" i="3" l="1"/>
  <c r="D17" i="2"/>
  <c r="D19" i="2" s="1"/>
  <c r="D21" i="2" s="1"/>
  <c r="D88" i="2"/>
  <c r="D92" i="2" s="1"/>
  <c r="E36" i="3"/>
  <c r="D40" i="2"/>
  <c r="D53" i="2" s="1"/>
  <c r="D108" i="2"/>
  <c r="D32" i="4"/>
  <c r="D16" i="4"/>
  <c r="D31" i="4"/>
  <c r="D43" i="4"/>
  <c r="D45" i="4" s="1"/>
  <c r="D68" i="2"/>
  <c r="D27" i="2"/>
  <c r="D29" i="2" s="1"/>
  <c r="E21" i="2"/>
  <c r="E66" i="2"/>
  <c r="E71" i="2" s="1"/>
  <c r="E70" i="2"/>
  <c r="E54" i="3"/>
  <c r="E55" i="3" s="1"/>
  <c r="F52" i="2"/>
  <c r="F15" i="2"/>
  <c r="F4" i="4"/>
  <c r="F7" i="4" s="1"/>
  <c r="F14" i="4" s="1"/>
  <c r="G59" i="4"/>
  <c r="G58" i="4"/>
  <c r="G57" i="4"/>
  <c r="G56" i="4"/>
  <c r="G54" i="4"/>
  <c r="G53" i="4"/>
  <c r="G52" i="4"/>
  <c r="E40" i="2" l="1"/>
  <c r="E53" i="2" s="1"/>
  <c r="D33" i="4"/>
  <c r="D21" i="4"/>
  <c r="D27" i="4" s="1"/>
  <c r="D50" i="4"/>
  <c r="D55" i="4" s="1"/>
  <c r="D61" i="4" s="1"/>
  <c r="F16" i="4"/>
  <c r="F17" i="2"/>
  <c r="F19" i="2" s="1"/>
  <c r="F68" i="2"/>
  <c r="F62" i="2" s="1"/>
  <c r="H59" i="4"/>
  <c r="G6" i="4"/>
  <c r="G5" i="4"/>
  <c r="D37" i="4" l="1"/>
  <c r="D39" i="4" s="1"/>
  <c r="F21" i="4"/>
  <c r="F27" i="4" s="1"/>
  <c r="F64" i="2"/>
  <c r="F69" i="2"/>
  <c r="F27" i="2"/>
  <c r="F29" i="2" s="1"/>
  <c r="F21" i="2"/>
  <c r="F53" i="3"/>
  <c r="F34" i="3"/>
  <c r="F29" i="3"/>
  <c r="F18" i="3"/>
  <c r="F12" i="3"/>
  <c r="G109" i="2"/>
  <c r="G105" i="2"/>
  <c r="G97" i="2"/>
  <c r="G99" i="2" s="1"/>
  <c r="G83" i="2"/>
  <c r="G77" i="2"/>
  <c r="G67" i="2"/>
  <c r="G51" i="2"/>
  <c r="G45" i="2"/>
  <c r="G28" i="2"/>
  <c r="G6" i="2"/>
  <c r="G13" i="2" s="1"/>
  <c r="C87" i="2" s="1"/>
  <c r="C91" i="2" l="1"/>
  <c r="C32" i="4"/>
  <c r="F40" i="2"/>
  <c r="F66" i="2"/>
  <c r="F71" i="2" s="1"/>
  <c r="F70" i="2"/>
  <c r="F36" i="3"/>
  <c r="F20" i="3"/>
  <c r="G52" i="2"/>
  <c r="G4" i="4"/>
  <c r="G7" i="4" s="1"/>
  <c r="G14" i="4" s="1"/>
  <c r="G15" i="2"/>
  <c r="C88" i="2" s="1"/>
  <c r="C92" i="2" s="1"/>
  <c r="N15" i="4"/>
  <c r="C31" i="4" l="1"/>
  <c r="C33" i="4" s="1"/>
  <c r="C43" i="4"/>
  <c r="C45" i="4" s="1"/>
  <c r="F53" i="2"/>
  <c r="F54" i="3"/>
  <c r="F55" i="3" s="1"/>
  <c r="G16" i="4"/>
  <c r="G17" i="2"/>
  <c r="G19" i="2" s="1"/>
  <c r="G68" i="2"/>
  <c r="G62" i="2" s="1"/>
  <c r="I15" i="4"/>
  <c r="G21" i="4" l="1"/>
  <c r="G69" i="2"/>
  <c r="G64" i="2"/>
  <c r="G27" i="2"/>
  <c r="G29" i="2" s="1"/>
  <c r="G21" i="2"/>
  <c r="C108" i="2" s="1"/>
  <c r="R6" i="4"/>
  <c r="Q6" i="4"/>
  <c r="P6" i="4"/>
  <c r="O6" i="4"/>
  <c r="R5" i="4"/>
  <c r="Q5" i="4"/>
  <c r="P5" i="4"/>
  <c r="O5" i="4"/>
  <c r="L6" i="4"/>
  <c r="L5" i="4"/>
  <c r="K6" i="4"/>
  <c r="K5" i="4"/>
  <c r="J6" i="4"/>
  <c r="J5" i="4"/>
  <c r="C37" i="4" l="1"/>
  <c r="C39" i="4" s="1"/>
  <c r="G27" i="4"/>
  <c r="G40" i="2"/>
  <c r="G70" i="2"/>
  <c r="G66" i="2"/>
  <c r="G71" i="2" s="1"/>
  <c r="H97" i="2"/>
  <c r="H99" i="2" s="1"/>
  <c r="G53" i="2" l="1"/>
  <c r="H83" i="2"/>
  <c r="M6" i="4"/>
  <c r="M5" i="4"/>
  <c r="H6" i="4"/>
  <c r="H5" i="4"/>
  <c r="H58" i="4"/>
  <c r="H57" i="4"/>
  <c r="H56" i="4"/>
  <c r="H54" i="4"/>
  <c r="H53" i="4"/>
  <c r="H52" i="4"/>
  <c r="H109" i="2" l="1"/>
  <c r="C110" i="2" s="1"/>
  <c r="C111" i="2" s="1"/>
  <c r="H105" i="2"/>
  <c r="C106" i="2" s="1"/>
  <c r="C107" i="2" s="1"/>
  <c r="G53" i="3" l="1"/>
  <c r="G34" i="3"/>
  <c r="G29" i="3"/>
  <c r="G36" i="3" s="1"/>
  <c r="G18" i="3"/>
  <c r="G12" i="3"/>
  <c r="H77" i="2"/>
  <c r="H67" i="2"/>
  <c r="G20" i="3" l="1"/>
  <c r="G54" i="3" l="1"/>
  <c r="G55" i="3" s="1"/>
  <c r="H51" i="2"/>
  <c r="H45" i="2"/>
  <c r="H28" i="2"/>
  <c r="N20" i="2"/>
  <c r="O6" i="2"/>
  <c r="H52" i="2" l="1"/>
  <c r="D44" i="3" s="1"/>
  <c r="I20" i="2"/>
  <c r="H6" i="2"/>
  <c r="H13" i="2" s="1"/>
  <c r="E87" i="2" s="1"/>
  <c r="E32" i="4" l="1"/>
  <c r="E91" i="2"/>
  <c r="G44" i="3"/>
  <c r="F44" i="3"/>
  <c r="E44" i="3"/>
  <c r="H15" i="2"/>
  <c r="E88" i="2" s="1"/>
  <c r="E92" i="2" s="1"/>
  <c r="H4" i="4"/>
  <c r="H7" i="4" s="1"/>
  <c r="H14" i="4" s="1"/>
  <c r="I51" i="4"/>
  <c r="J58" i="4"/>
  <c r="J57" i="4"/>
  <c r="J56" i="4"/>
  <c r="J54" i="4"/>
  <c r="J53" i="4"/>
  <c r="J52" i="4"/>
  <c r="E31" i="4" l="1"/>
  <c r="E33" i="4" s="1"/>
  <c r="E43" i="4"/>
  <c r="E45" i="4" s="1"/>
  <c r="H16" i="4"/>
  <c r="H17" i="2"/>
  <c r="H19" i="2" s="1"/>
  <c r="H68" i="2"/>
  <c r="H62" i="2" s="1"/>
  <c r="D62" i="2" s="1"/>
  <c r="I109" i="2"/>
  <c r="D110" i="2" s="1"/>
  <c r="D111" i="2" s="1"/>
  <c r="I105" i="2"/>
  <c r="D106" i="2" s="1"/>
  <c r="D107" i="2" s="1"/>
  <c r="J109" i="2"/>
  <c r="E110" i="2" s="1"/>
  <c r="J105" i="2"/>
  <c r="E106" i="2" s="1"/>
  <c r="E107" i="2" s="1"/>
  <c r="H53" i="3"/>
  <c r="H34" i="3"/>
  <c r="H29" i="3"/>
  <c r="H18" i="3"/>
  <c r="H12" i="3"/>
  <c r="D64" i="2" l="1"/>
  <c r="D69" i="2"/>
  <c r="F50" i="4"/>
  <c r="F55" i="4" s="1"/>
  <c r="F61" i="4" s="1"/>
  <c r="E50" i="4"/>
  <c r="E55" i="4" s="1"/>
  <c r="E61" i="4" s="1"/>
  <c r="H36" i="3"/>
  <c r="H50" i="4"/>
  <c r="H55" i="4" s="1"/>
  <c r="H61" i="4" s="1"/>
  <c r="G50" i="4"/>
  <c r="G55" i="4" s="1"/>
  <c r="G61" i="4" s="1"/>
  <c r="H21" i="4"/>
  <c r="H64" i="2"/>
  <c r="H69" i="2"/>
  <c r="H27" i="2"/>
  <c r="H29" i="2" s="1"/>
  <c r="H21" i="2"/>
  <c r="E108" i="2" s="1"/>
  <c r="E111" i="2" s="1"/>
  <c r="H20" i="3"/>
  <c r="J97" i="2"/>
  <c r="J99" i="2" s="1"/>
  <c r="I77" i="2"/>
  <c r="I65" i="2"/>
  <c r="I6" i="4" s="1"/>
  <c r="I63" i="2"/>
  <c r="I5" i="4" s="1"/>
  <c r="J83" i="2"/>
  <c r="I83" i="2"/>
  <c r="J77" i="2"/>
  <c r="J67" i="2"/>
  <c r="I50" i="2"/>
  <c r="I49" i="2"/>
  <c r="I48" i="2"/>
  <c r="I47" i="2"/>
  <c r="I44" i="2"/>
  <c r="I43" i="2"/>
  <c r="J51" i="2"/>
  <c r="J45" i="2"/>
  <c r="I28" i="2"/>
  <c r="I16" i="2"/>
  <c r="N16" i="2"/>
  <c r="I18" i="2"/>
  <c r="I14" i="2"/>
  <c r="I67" i="2" s="1"/>
  <c r="I12" i="2"/>
  <c r="I10" i="2"/>
  <c r="I9" i="2"/>
  <c r="I8" i="2"/>
  <c r="I7" i="2"/>
  <c r="I5" i="2"/>
  <c r="I4" i="2"/>
  <c r="J28" i="2"/>
  <c r="J6" i="2"/>
  <c r="J13" i="2" s="1"/>
  <c r="I24" i="4"/>
  <c r="I58" i="4" s="1"/>
  <c r="I23" i="4"/>
  <c r="I57" i="4" s="1"/>
  <c r="I22" i="4"/>
  <c r="I56" i="4" s="1"/>
  <c r="I20" i="4"/>
  <c r="I54" i="4" s="1"/>
  <c r="I19" i="4"/>
  <c r="I53" i="4" s="1"/>
  <c r="I18" i="4"/>
  <c r="I17" i="4"/>
  <c r="I52" i="4" s="1"/>
  <c r="I11" i="4"/>
  <c r="I10" i="4"/>
  <c r="I9" i="4"/>
  <c r="I8" i="4"/>
  <c r="E37" i="4" l="1"/>
  <c r="E39" i="4" s="1"/>
  <c r="H27" i="4"/>
  <c r="D66" i="2"/>
  <c r="D71" i="2" s="1"/>
  <c r="D70" i="2"/>
  <c r="F87" i="2"/>
  <c r="H40" i="2"/>
  <c r="D43" i="3" s="1"/>
  <c r="J4" i="4"/>
  <c r="J7" i="4" s="1"/>
  <c r="J14" i="4" s="1"/>
  <c r="H70" i="2"/>
  <c r="H66" i="2"/>
  <c r="H71" i="2" s="1"/>
  <c r="H54" i="3"/>
  <c r="H55" i="3" s="1"/>
  <c r="I45" i="2"/>
  <c r="I6" i="2"/>
  <c r="I13" i="2" s="1"/>
  <c r="I4" i="4" s="1"/>
  <c r="I7" i="4" s="1"/>
  <c r="I14" i="4" s="1"/>
  <c r="J15" i="2"/>
  <c r="I97" i="2"/>
  <c r="I99" i="2" s="1"/>
  <c r="I51" i="2"/>
  <c r="J52" i="2"/>
  <c r="K58" i="4"/>
  <c r="K57" i="4"/>
  <c r="K56" i="4"/>
  <c r="K54" i="4"/>
  <c r="K53" i="4"/>
  <c r="K52" i="4"/>
  <c r="F43" i="3" l="1"/>
  <c r="E43" i="3"/>
  <c r="H53" i="2"/>
  <c r="F88" i="2"/>
  <c r="F92" i="2" s="1"/>
  <c r="G43" i="3"/>
  <c r="F32" i="4"/>
  <c r="F91" i="2"/>
  <c r="F43" i="4"/>
  <c r="F45" i="4" s="1"/>
  <c r="F31" i="4"/>
  <c r="J16" i="4"/>
  <c r="J21" i="4" s="1"/>
  <c r="I31" i="4"/>
  <c r="I52" i="2"/>
  <c r="I16" i="4"/>
  <c r="I43" i="4"/>
  <c r="I45" i="4" s="1"/>
  <c r="I15" i="2"/>
  <c r="I87" i="2"/>
  <c r="J17" i="2"/>
  <c r="J19" i="2" s="1"/>
  <c r="J27" i="2" s="1"/>
  <c r="J68" i="2"/>
  <c r="J62" i="2" s="1"/>
  <c r="I53" i="3"/>
  <c r="I34" i="3"/>
  <c r="I29" i="3"/>
  <c r="I18" i="3"/>
  <c r="I12" i="3"/>
  <c r="K109" i="2"/>
  <c r="F110" i="2" s="1"/>
  <c r="K105" i="2"/>
  <c r="F106" i="2" s="1"/>
  <c r="F107" i="2" s="1"/>
  <c r="K97" i="2"/>
  <c r="K99" i="2" s="1"/>
  <c r="K83" i="2"/>
  <c r="K67" i="2"/>
  <c r="K77" i="2"/>
  <c r="K51" i="2"/>
  <c r="K45" i="2"/>
  <c r="K28" i="2"/>
  <c r="K6" i="2"/>
  <c r="K13" i="2" s="1"/>
  <c r="G87" i="2" s="1"/>
  <c r="L6" i="2"/>
  <c r="L13" i="2" s="1"/>
  <c r="L4" i="4" s="1"/>
  <c r="L7" i="4" s="1"/>
  <c r="F37" i="4" l="1"/>
  <c r="F39" i="4" s="1"/>
  <c r="J27" i="4"/>
  <c r="F33" i="4"/>
  <c r="G32" i="4"/>
  <c r="G91" i="2"/>
  <c r="K4" i="4"/>
  <c r="K7" i="4" s="1"/>
  <c r="K14" i="4" s="1"/>
  <c r="H87" i="2"/>
  <c r="I21" i="4"/>
  <c r="I50" i="4"/>
  <c r="I55" i="4" s="1"/>
  <c r="I61" i="4" s="1"/>
  <c r="I66" i="4" s="1"/>
  <c r="J69" i="2"/>
  <c r="J64" i="2"/>
  <c r="J32" i="4"/>
  <c r="I32" i="4"/>
  <c r="I33" i="4" s="1"/>
  <c r="I91" i="2"/>
  <c r="J21" i="2"/>
  <c r="J29" i="2"/>
  <c r="I17" i="2"/>
  <c r="I19" i="2" s="1"/>
  <c r="I27" i="2" s="1"/>
  <c r="I68" i="2"/>
  <c r="I88" i="2"/>
  <c r="I92" i="2" s="1"/>
  <c r="I36" i="3"/>
  <c r="I20" i="3"/>
  <c r="K52" i="2"/>
  <c r="K15" i="2"/>
  <c r="G88" i="2" s="1"/>
  <c r="G92" i="2" s="1"/>
  <c r="L77" i="2"/>
  <c r="I37" i="4" l="1"/>
  <c r="I39" i="4" s="1"/>
  <c r="I27" i="4"/>
  <c r="E49" i="4"/>
  <c r="E66" i="4" s="1"/>
  <c r="D49" i="4"/>
  <c r="D66" i="4" s="1"/>
  <c r="F108" i="2"/>
  <c r="F111" i="2" s="1"/>
  <c r="G43" i="4"/>
  <c r="G45" i="4" s="1"/>
  <c r="G31" i="4"/>
  <c r="G33" i="4" s="1"/>
  <c r="K16" i="4"/>
  <c r="K21" i="4" s="1"/>
  <c r="H32" i="4"/>
  <c r="H91" i="2"/>
  <c r="I21" i="2"/>
  <c r="I108" i="2" s="1"/>
  <c r="I29" i="2"/>
  <c r="J70" i="2"/>
  <c r="J66" i="2"/>
  <c r="J71" i="2" s="1"/>
  <c r="J40" i="2"/>
  <c r="I54" i="3"/>
  <c r="I55" i="3" s="1"/>
  <c r="K17" i="2"/>
  <c r="K19" i="2" s="1"/>
  <c r="K68" i="2"/>
  <c r="K62" i="2" s="1"/>
  <c r="L58" i="4"/>
  <c r="L57" i="4"/>
  <c r="L56" i="4"/>
  <c r="L54" i="4"/>
  <c r="L53" i="4"/>
  <c r="L52" i="4"/>
  <c r="G37" i="4" l="1"/>
  <c r="G39" i="4" s="1"/>
  <c r="K27" i="4"/>
  <c r="E67" i="4"/>
  <c r="D67" i="4"/>
  <c r="C49" i="4"/>
  <c r="C66" i="4" s="1"/>
  <c r="I40" i="2"/>
  <c r="I53" i="2" s="1"/>
  <c r="J53" i="2"/>
  <c r="K21" i="2"/>
  <c r="K69" i="2"/>
  <c r="K64" i="2"/>
  <c r="K27" i="2"/>
  <c r="K29" i="2" s="1"/>
  <c r="L14" i="4"/>
  <c r="L97" i="2"/>
  <c r="L99" i="2" s="1"/>
  <c r="L83" i="2"/>
  <c r="C67" i="4" l="1"/>
  <c r="G108" i="2"/>
  <c r="H43" i="4"/>
  <c r="H45" i="4" s="1"/>
  <c r="H31" i="4"/>
  <c r="H33" i="4" s="1"/>
  <c r="L16" i="4"/>
  <c r="K40" i="2"/>
  <c r="K66" i="2"/>
  <c r="K71" i="2" s="1"/>
  <c r="K70" i="2"/>
  <c r="L21" i="4" l="1"/>
  <c r="L27" i="4" s="1"/>
  <c r="K53" i="2"/>
  <c r="H37" i="4" l="1"/>
  <c r="H39" i="4" s="1"/>
  <c r="L67" i="2"/>
  <c r="L51" i="2"/>
  <c r="L45" i="2"/>
  <c r="L28" i="2"/>
  <c r="L52" i="2" l="1"/>
  <c r="J53" i="3"/>
  <c r="L109" i="2"/>
  <c r="G110" i="2" s="1"/>
  <c r="G111" i="2" s="1"/>
  <c r="L105" i="2"/>
  <c r="G106" i="2" s="1"/>
  <c r="G107" i="2" s="1"/>
  <c r="J34" i="3"/>
  <c r="J29" i="3"/>
  <c r="J18" i="3"/>
  <c r="J12" i="3"/>
  <c r="J36" i="3" l="1"/>
  <c r="J20" i="3"/>
  <c r="L15" i="2"/>
  <c r="H88" i="2" l="1"/>
  <c r="H92" i="2" s="1"/>
  <c r="J54" i="3"/>
  <c r="J55" i="3" s="1"/>
  <c r="L68" i="2"/>
  <c r="L62" i="2" s="1"/>
  <c r="L17" i="2"/>
  <c r="L19" i="2" s="1"/>
  <c r="L21" i="2" l="1"/>
  <c r="H108" i="2" s="1"/>
  <c r="L64" i="2"/>
  <c r="L69" i="2"/>
  <c r="L27" i="2"/>
  <c r="L29" i="2" s="1"/>
  <c r="M58" i="4"/>
  <c r="M57" i="4"/>
  <c r="M56" i="4"/>
  <c r="M54" i="4"/>
  <c r="M53" i="4"/>
  <c r="M52" i="4"/>
  <c r="M109" i="2"/>
  <c r="H110" i="2" s="1"/>
  <c r="M105" i="2"/>
  <c r="H106" i="2" s="1"/>
  <c r="H107" i="2" s="1"/>
  <c r="M97" i="2"/>
  <c r="H111" i="2" l="1"/>
  <c r="L40" i="2"/>
  <c r="L70" i="2"/>
  <c r="L66" i="2"/>
  <c r="L71" i="2" s="1"/>
  <c r="K53" i="3"/>
  <c r="K34" i="3"/>
  <c r="K29" i="3"/>
  <c r="K18" i="3"/>
  <c r="K12" i="3"/>
  <c r="M83" i="2"/>
  <c r="M77" i="2"/>
  <c r="M67" i="2"/>
  <c r="M51" i="2"/>
  <c r="M45" i="2"/>
  <c r="M28" i="2"/>
  <c r="M6" i="2"/>
  <c r="M13" i="2" s="1"/>
  <c r="M4" i="4" s="1"/>
  <c r="M7" i="4" s="1"/>
  <c r="M14" i="4" s="1"/>
  <c r="M16" i="4" l="1"/>
  <c r="M21" i="4" s="1"/>
  <c r="M27" i="4" s="1"/>
  <c r="J50" i="4"/>
  <c r="J55" i="4" s="1"/>
  <c r="J61" i="4" s="1"/>
  <c r="L50" i="4"/>
  <c r="L55" i="4" s="1"/>
  <c r="L61" i="4" s="1"/>
  <c r="J31" i="4"/>
  <c r="J33" i="4" s="1"/>
  <c r="J43" i="4"/>
  <c r="J45" i="4" s="1"/>
  <c r="J87" i="2"/>
  <c r="J91" i="2" s="1"/>
  <c r="L53" i="2"/>
  <c r="K36" i="3"/>
  <c r="K20" i="3"/>
  <c r="M52" i="2"/>
  <c r="M15" i="2"/>
  <c r="J88" i="2" s="1"/>
  <c r="N43" i="2"/>
  <c r="N50" i="2"/>
  <c r="M50" i="4" l="1"/>
  <c r="M55" i="4" s="1"/>
  <c r="M61" i="4" s="1"/>
  <c r="K50" i="4"/>
  <c r="K55" i="4" s="1"/>
  <c r="K61" i="4" s="1"/>
  <c r="J37" i="4"/>
  <c r="J39" i="4" s="1"/>
  <c r="I44" i="3"/>
  <c r="H44" i="3"/>
  <c r="J92" i="2"/>
  <c r="K44" i="3"/>
  <c r="J44" i="3"/>
  <c r="M17" i="2"/>
  <c r="M19" i="2" s="1"/>
  <c r="K54" i="3"/>
  <c r="K55" i="3" s="1"/>
  <c r="M68" i="2"/>
  <c r="M62" i="2" s="1"/>
  <c r="I62" i="2" s="1"/>
  <c r="N109" i="2"/>
  <c r="I110" i="2" s="1"/>
  <c r="N105" i="2"/>
  <c r="I106" i="2" s="1"/>
  <c r="I107" i="2" s="1"/>
  <c r="I64" i="2" l="1"/>
  <c r="I69" i="2"/>
  <c r="M64" i="2"/>
  <c r="M69" i="2"/>
  <c r="M21" i="2"/>
  <c r="M27" i="2"/>
  <c r="M29" i="2" s="1"/>
  <c r="N51" i="4"/>
  <c r="N18" i="4"/>
  <c r="N11" i="4"/>
  <c r="N10" i="4"/>
  <c r="L29" i="3"/>
  <c r="N65" i="2"/>
  <c r="N6" i="4" s="1"/>
  <c r="N63" i="2"/>
  <c r="N5" i="4" s="1"/>
  <c r="N48" i="2"/>
  <c r="N47" i="2"/>
  <c r="N44" i="2"/>
  <c r="J108" i="2" l="1"/>
  <c r="I66" i="2"/>
  <c r="I71" i="2" s="1"/>
  <c r="I70" i="2"/>
  <c r="I111" i="2"/>
  <c r="M40" i="2"/>
  <c r="M66" i="2"/>
  <c r="M71" i="2" s="1"/>
  <c r="M70" i="2"/>
  <c r="O58" i="4"/>
  <c r="O57" i="4"/>
  <c r="O56" i="4"/>
  <c r="O54" i="4"/>
  <c r="O53" i="4"/>
  <c r="O52" i="4"/>
  <c r="N24" i="4"/>
  <c r="N58" i="4" s="1"/>
  <c r="N23" i="4"/>
  <c r="N57" i="4" s="1"/>
  <c r="N22" i="4"/>
  <c r="N56" i="4" s="1"/>
  <c r="N20" i="4"/>
  <c r="N54" i="4" s="1"/>
  <c r="N19" i="4"/>
  <c r="N53" i="4" s="1"/>
  <c r="N17" i="4"/>
  <c r="N52" i="4" s="1"/>
  <c r="N13" i="4"/>
  <c r="N12" i="4"/>
  <c r="N9" i="4"/>
  <c r="N8" i="4"/>
  <c r="O109" i="2"/>
  <c r="J110" i="2" s="1"/>
  <c r="O105" i="2"/>
  <c r="J106" i="2" s="1"/>
  <c r="J107" i="2" s="1"/>
  <c r="L53" i="3"/>
  <c r="L34" i="3"/>
  <c r="L36" i="3" s="1"/>
  <c r="L18" i="3"/>
  <c r="L12" i="3"/>
  <c r="O99" i="2"/>
  <c r="N83" i="2"/>
  <c r="O83" i="2"/>
  <c r="N77" i="2"/>
  <c r="O77" i="2"/>
  <c r="O67" i="2"/>
  <c r="N51" i="2"/>
  <c r="O51" i="2"/>
  <c r="N45" i="2"/>
  <c r="O45" i="2"/>
  <c r="N28" i="2"/>
  <c r="O28" i="2"/>
  <c r="N8" i="2"/>
  <c r="N7" i="2"/>
  <c r="N18" i="2"/>
  <c r="N14" i="2"/>
  <c r="N67" i="2" s="1"/>
  <c r="N12" i="2"/>
  <c r="N10" i="2"/>
  <c r="N9" i="2"/>
  <c r="N5" i="2"/>
  <c r="N4" i="2"/>
  <c r="O13" i="2"/>
  <c r="K87" i="2" l="1"/>
  <c r="K32" i="4" s="1"/>
  <c r="O4" i="4"/>
  <c r="O7" i="4" s="1"/>
  <c r="O14" i="4" s="1"/>
  <c r="J111" i="2"/>
  <c r="J43" i="3"/>
  <c r="I43" i="3"/>
  <c r="H43" i="3"/>
  <c r="O15" i="2"/>
  <c r="K88" i="2" s="1"/>
  <c r="K92" i="2" s="1"/>
  <c r="M53" i="2"/>
  <c r="K43" i="3"/>
  <c r="N97" i="2"/>
  <c r="N99" i="2" s="1"/>
  <c r="M99" i="2"/>
  <c r="L20" i="3"/>
  <c r="N52" i="2"/>
  <c r="O52" i="2"/>
  <c r="N6" i="2"/>
  <c r="N13" i="2" s="1"/>
  <c r="N4" i="4" s="1"/>
  <c r="N7" i="4" s="1"/>
  <c r="N14" i="4" s="1"/>
  <c r="P52" i="4"/>
  <c r="O16" i="4" l="1"/>
  <c r="O21" i="4" s="1"/>
  <c r="K37" i="4" s="1"/>
  <c r="K39" i="4" s="1"/>
  <c r="K91" i="2"/>
  <c r="K43" i="4"/>
  <c r="K45" i="4" s="1"/>
  <c r="K31" i="4"/>
  <c r="K33" i="4" s="1"/>
  <c r="N16" i="4"/>
  <c r="O17" i="2"/>
  <c r="O19" i="2" s="1"/>
  <c r="O68" i="2"/>
  <c r="O62" i="2" s="1"/>
  <c r="O69" i="2" s="1"/>
  <c r="N31" i="4"/>
  <c r="N43" i="4"/>
  <c r="N45" i="4" s="1"/>
  <c r="L54" i="3"/>
  <c r="L55" i="3" s="1"/>
  <c r="N15" i="2"/>
  <c r="P58" i="4"/>
  <c r="P57" i="4"/>
  <c r="P56" i="4"/>
  <c r="P54" i="4"/>
  <c r="P53" i="4"/>
  <c r="M53" i="3"/>
  <c r="O27" i="4" l="1"/>
  <c r="N50" i="4"/>
  <c r="N55" i="4" s="1"/>
  <c r="N61" i="4" s="1"/>
  <c r="N21" i="4"/>
  <c r="O64" i="2"/>
  <c r="O70" i="2" s="1"/>
  <c r="O21" i="2"/>
  <c r="O27" i="2"/>
  <c r="O29" i="2" s="1"/>
  <c r="N17" i="2"/>
  <c r="N19" i="2" s="1"/>
  <c r="N92" i="2"/>
  <c r="N68" i="2"/>
  <c r="N91" i="2"/>
  <c r="N32" i="4"/>
  <c r="N33" i="4" s="1"/>
  <c r="M34" i="3"/>
  <c r="M29" i="3"/>
  <c r="M18" i="3"/>
  <c r="M12" i="3"/>
  <c r="P109" i="2"/>
  <c r="K110" i="2" s="1"/>
  <c r="P105" i="2"/>
  <c r="K106" i="2" s="1"/>
  <c r="K107" i="2" s="1"/>
  <c r="P99" i="2"/>
  <c r="P83" i="2"/>
  <c r="P77" i="2"/>
  <c r="P67" i="2"/>
  <c r="P51" i="2"/>
  <c r="P45" i="2"/>
  <c r="P28" i="2"/>
  <c r="P6" i="2"/>
  <c r="P13" i="2" s="1"/>
  <c r="N37" i="4" l="1"/>
  <c r="N39" i="4" s="1"/>
  <c r="N27" i="4"/>
  <c r="L87" i="2"/>
  <c r="L32" i="4" s="1"/>
  <c r="P4" i="4"/>
  <c r="P7" i="4" s="1"/>
  <c r="P14" i="4" s="1"/>
  <c r="L31" i="4" s="1"/>
  <c r="K108" i="2"/>
  <c r="K111" i="2" s="1"/>
  <c r="O66" i="2"/>
  <c r="O71" i="2" s="1"/>
  <c r="O40" i="2"/>
  <c r="O53" i="2" s="1"/>
  <c r="M36" i="3"/>
  <c r="P52" i="2"/>
  <c r="P15" i="2"/>
  <c r="L88" i="2" s="1"/>
  <c r="L92" i="2" s="1"/>
  <c r="N21" i="2"/>
  <c r="N27" i="2"/>
  <c r="N29" i="2" s="1"/>
  <c r="M20" i="3"/>
  <c r="Q77" i="2"/>
  <c r="L91" i="2" l="1"/>
  <c r="P16" i="4"/>
  <c r="P21" i="4" s="1"/>
  <c r="L33" i="4"/>
  <c r="L43" i="4"/>
  <c r="L45" i="4" s="1"/>
  <c r="N40" i="2"/>
  <c r="N53" i="2" s="1"/>
  <c r="N108" i="2"/>
  <c r="P17" i="2"/>
  <c r="P19" i="2" s="1"/>
  <c r="P68" i="2"/>
  <c r="P62" i="2" s="1"/>
  <c r="M54" i="3"/>
  <c r="M55" i="3" s="1"/>
  <c r="Q58" i="4"/>
  <c r="Q57" i="4"/>
  <c r="Q56" i="4"/>
  <c r="Q54" i="4"/>
  <c r="Q53" i="4"/>
  <c r="Q52" i="4"/>
  <c r="R58" i="4"/>
  <c r="R57" i="4"/>
  <c r="R56" i="4"/>
  <c r="R54" i="4"/>
  <c r="R53" i="4"/>
  <c r="R52" i="4"/>
  <c r="P27" i="4" l="1"/>
  <c r="L37" i="4"/>
  <c r="L39" i="4" s="1"/>
  <c r="P64" i="2"/>
  <c r="P69" i="2"/>
  <c r="P27" i="2"/>
  <c r="P29" i="2" s="1"/>
  <c r="P21" i="2"/>
  <c r="N53" i="3"/>
  <c r="Q109" i="2"/>
  <c r="L110" i="2" s="1"/>
  <c r="Q105" i="2"/>
  <c r="L106" i="2" s="1"/>
  <c r="L107" i="2" s="1"/>
  <c r="N34" i="3"/>
  <c r="N29" i="3"/>
  <c r="N18" i="3"/>
  <c r="N12" i="3"/>
  <c r="Q99" i="2"/>
  <c r="Q83" i="2"/>
  <c r="Q67" i="2"/>
  <c r="Q51" i="2"/>
  <c r="Q45" i="2"/>
  <c r="Q28" i="2"/>
  <c r="Q6" i="2"/>
  <c r="Q13" i="2" s="1"/>
  <c r="M87" i="2" l="1"/>
  <c r="M32" i="4" s="1"/>
  <c r="Q4" i="4"/>
  <c r="Q7" i="4" s="1"/>
  <c r="Q14" i="4" s="1"/>
  <c r="L108" i="2"/>
  <c r="L111" i="2" s="1"/>
  <c r="Q15" i="2"/>
  <c r="M88" i="2" s="1"/>
  <c r="M92" i="2" s="1"/>
  <c r="P40" i="2"/>
  <c r="P70" i="2"/>
  <c r="P66" i="2"/>
  <c r="P71" i="2" s="1"/>
  <c r="N36" i="3"/>
  <c r="N20" i="3"/>
  <c r="Q52" i="2"/>
  <c r="Q16" i="4" l="1"/>
  <c r="Q21" i="4" s="1"/>
  <c r="M91" i="2"/>
  <c r="M43" i="4"/>
  <c r="M45" i="4" s="1"/>
  <c r="M31" i="4"/>
  <c r="M33" i="4" s="1"/>
  <c r="M37" i="4"/>
  <c r="M39" i="4" s="1"/>
  <c r="P53" i="2"/>
  <c r="N54" i="3"/>
  <c r="N55" i="3" s="1"/>
  <c r="Q17" i="2"/>
  <c r="Q19" i="2" s="1"/>
  <c r="Q68" i="2"/>
  <c r="Q62" i="2" s="1"/>
  <c r="Q27" i="4" l="1"/>
  <c r="Q69" i="2"/>
  <c r="Q27" i="2"/>
  <c r="Q29" i="2" s="1"/>
  <c r="Q21" i="2"/>
  <c r="Q64" i="2"/>
  <c r="R109" i="2"/>
  <c r="M110" i="2" s="1"/>
  <c r="R105" i="2"/>
  <c r="M106" i="2" s="1"/>
  <c r="M107" i="2" s="1"/>
  <c r="M108" i="2" l="1"/>
  <c r="M111" i="2" s="1"/>
  <c r="Q40" i="2"/>
  <c r="Q53" i="2" s="1"/>
  <c r="Q66" i="2"/>
  <c r="Q71" i="2" s="1"/>
  <c r="Q70" i="2"/>
  <c r="O53" i="3" l="1"/>
  <c r="N107" i="2" l="1"/>
  <c r="O107" i="2"/>
  <c r="Q107" i="2"/>
  <c r="P107" i="2" l="1"/>
  <c r="R28" i="2" l="1"/>
  <c r="R45" i="2" l="1"/>
  <c r="R107" i="2" l="1"/>
  <c r="R99" i="2"/>
  <c r="R83" i="2"/>
  <c r="R67" i="2"/>
  <c r="R77" i="2"/>
  <c r="R51" i="2"/>
  <c r="R6" i="2"/>
  <c r="R13" i="2" s="1"/>
  <c r="R4" i="4" s="1"/>
  <c r="R7" i="4" s="1"/>
  <c r="R14" i="4" s="1"/>
  <c r="O31" i="4" s="1"/>
  <c r="O34" i="3"/>
  <c r="O29" i="3"/>
  <c r="O18" i="3"/>
  <c r="O12" i="3"/>
  <c r="R16" i="4" l="1"/>
  <c r="O43" i="4"/>
  <c r="R50" i="4"/>
  <c r="R55" i="4" s="1"/>
  <c r="R61" i="4" s="1"/>
  <c r="R21" i="4"/>
  <c r="Q50" i="4"/>
  <c r="Q55" i="4" s="1"/>
  <c r="Q61" i="4" s="1"/>
  <c r="O50" i="4"/>
  <c r="O55" i="4" s="1"/>
  <c r="O61" i="4" s="1"/>
  <c r="P50" i="4"/>
  <c r="P55" i="4" s="1"/>
  <c r="P61" i="4" s="1"/>
  <c r="O45" i="4"/>
  <c r="R15" i="2"/>
  <c r="R52" i="2"/>
  <c r="O20" i="3"/>
  <c r="O36" i="3"/>
  <c r="R27" i="4" l="1"/>
  <c r="O37" i="4"/>
  <c r="L44" i="3"/>
  <c r="M44" i="3"/>
  <c r="O32" i="4"/>
  <c r="O33" i="4" s="1"/>
  <c r="O91" i="2"/>
  <c r="O92" i="2"/>
  <c r="O39" i="4"/>
  <c r="R17" i="2"/>
  <c r="R19" i="2" s="1"/>
  <c r="R27" i="2" s="1"/>
  <c r="R29" i="2" s="1"/>
  <c r="R68" i="2"/>
  <c r="R62" i="2" s="1"/>
  <c r="O44" i="3"/>
  <c r="N44" i="3"/>
  <c r="O54" i="3"/>
  <c r="O55" i="3" s="1"/>
  <c r="R21" i="2" l="1"/>
  <c r="R40" i="2" l="1"/>
  <c r="R53" i="2" s="1"/>
  <c r="N111" i="2"/>
  <c r="O108" i="2"/>
  <c r="O111" i="2" s="1"/>
  <c r="P32" i="4" l="1"/>
  <c r="L43" i="3"/>
  <c r="O43" i="3"/>
  <c r="M43" i="3"/>
  <c r="N43" i="3"/>
  <c r="P33" i="4" l="1"/>
  <c r="P45" i="4"/>
  <c r="P91" i="2"/>
  <c r="P92" i="2"/>
  <c r="P39" i="4" l="1"/>
  <c r="P111" i="2" l="1"/>
  <c r="Q45" i="4" l="1"/>
  <c r="Q39" i="4" l="1"/>
  <c r="Q92" i="2"/>
  <c r="Q91" i="2"/>
  <c r="Q32" i="4"/>
  <c r="Q33" i="4" s="1"/>
  <c r="Q111" i="2" l="1"/>
  <c r="R45" i="4" l="1"/>
  <c r="R39" i="4"/>
  <c r="R91" i="2"/>
  <c r="R32" i="4"/>
  <c r="R92" i="2"/>
  <c r="R33" i="4" l="1"/>
  <c r="R111" i="2" l="1"/>
  <c r="L48" i="3" l="1"/>
  <c r="N48" i="3"/>
  <c r="M48" i="3"/>
  <c r="O48" i="3"/>
  <c r="I41" i="3" l="1"/>
  <c r="I48" i="3" s="1"/>
  <c r="H41" i="3"/>
  <c r="H48" i="3" s="1"/>
  <c r="K41" i="3"/>
  <c r="K48" i="3" s="1"/>
  <c r="J41" i="3"/>
  <c r="J48" i="3" s="1"/>
  <c r="E41" i="3" l="1"/>
  <c r="E48" i="3" s="1"/>
  <c r="D41" i="3"/>
  <c r="D48" i="3" s="1"/>
  <c r="C41" i="3" s="1"/>
  <c r="C48" i="3" s="1"/>
  <c r="Q67" i="4"/>
  <c r="G41" i="3"/>
  <c r="G48" i="3" s="1"/>
  <c r="F41" i="3"/>
  <c r="F48" i="3" s="1"/>
  <c r="P67" i="4"/>
  <c r="R69" i="2"/>
  <c r="N62" i="2"/>
  <c r="R67" i="4"/>
  <c r="R64" i="2"/>
  <c r="F49" i="4" l="1"/>
  <c r="F66" i="4" s="1"/>
  <c r="J49" i="4"/>
  <c r="J66" i="4" s="1"/>
  <c r="M49" i="4"/>
  <c r="M66" i="4" s="1"/>
  <c r="K49" i="4"/>
  <c r="K66" i="4" s="1"/>
  <c r="L49" i="4"/>
  <c r="L66" i="4" s="1"/>
  <c r="N67" i="4"/>
  <c r="O67" i="4"/>
  <c r="N64" i="2"/>
  <c r="N69" i="2"/>
  <c r="R66" i="2"/>
  <c r="R71" i="2" s="1"/>
  <c r="R70" i="2"/>
  <c r="M67" i="4" l="1"/>
  <c r="F67" i="4"/>
  <c r="H49" i="4"/>
  <c r="H66" i="4" s="1"/>
  <c r="G49" i="4"/>
  <c r="G66" i="4" s="1"/>
  <c r="I67" i="4"/>
  <c r="L67" i="4"/>
  <c r="N70" i="2"/>
  <c r="N66" i="2"/>
  <c r="N71" i="2" s="1"/>
  <c r="G67" i="4" l="1"/>
  <c r="H67" i="4"/>
  <c r="K67" i="4"/>
  <c r="J67" i="4"/>
</calcChain>
</file>

<file path=xl/sharedStrings.xml><?xml version="1.0" encoding="utf-8"?>
<sst xmlns="http://schemas.openxmlformats.org/spreadsheetml/2006/main" count="594" uniqueCount="291">
  <si>
    <t>Årliga och kvartalsvisa resultaträkningar</t>
  </si>
  <si>
    <t>RR</t>
  </si>
  <si>
    <t>SEK</t>
  </si>
  <si>
    <t>Årliga och kvartalsvisa balansräkningar</t>
  </si>
  <si>
    <t>BR</t>
  </si>
  <si>
    <t>Årliga och kvartalsvisa kassaflödesrapporter</t>
  </si>
  <si>
    <t>Nyckeltal</t>
  </si>
  <si>
    <t>Definitioner</t>
  </si>
  <si>
    <t>Medelantal anställda</t>
  </si>
  <si>
    <t>Sysselsatt kapital</t>
  </si>
  <si>
    <t>Kassakonvertering</t>
  </si>
  <si>
    <t>Skuldsättningsgrad, %</t>
  </si>
  <si>
    <t>Avvecklade verksamheter</t>
  </si>
  <si>
    <t>Direktavkastning</t>
  </si>
  <si>
    <t>Resultat per aktie</t>
  </si>
  <si>
    <t>EBIT</t>
  </si>
  <si>
    <t>EBIT exklusive jämförelsestörande poster</t>
  </si>
  <si>
    <t xml:space="preserve">EBIT-marginal exklusive jämförelsestörande poster, % </t>
  </si>
  <si>
    <t xml:space="preserve">EBITA </t>
  </si>
  <si>
    <t xml:space="preserve">EBITA marginal, % </t>
  </si>
  <si>
    <t>EBITDA</t>
  </si>
  <si>
    <t>EBITDA marginal, %</t>
  </si>
  <si>
    <t>EBITDA/Räntenetto</t>
  </si>
  <si>
    <t>Soliditet</t>
  </si>
  <si>
    <t>Kapitalandelsmetoden</t>
  </si>
  <si>
    <t>Fritt kassaflöde</t>
  </si>
  <si>
    <t>Fritt kassaflöde per aktie</t>
  </si>
  <si>
    <r>
      <t>Jämförelsestörande poster</t>
    </r>
    <r>
      <rPr>
        <sz val="8.5"/>
        <color theme="1"/>
        <rFont val="Arial"/>
        <family val="2"/>
      </rPr>
      <t xml:space="preserve"> </t>
    </r>
  </si>
  <si>
    <t>Nettoskuld</t>
  </si>
  <si>
    <t xml:space="preserve">Nettoskuld/EBITDA </t>
  </si>
  <si>
    <t>Antal anställda vid årets slut</t>
  </si>
  <si>
    <t>Operativt kassaflöde</t>
  </si>
  <si>
    <t>Operativt kassaflöde per aktie</t>
  </si>
  <si>
    <t>Organisk tillväxt</t>
  </si>
  <si>
    <t>P/E tal</t>
  </si>
  <si>
    <t>Pro forma</t>
  </si>
  <si>
    <t>Kapitalomsättningshastighet</t>
  </si>
  <si>
    <t>Avkastning på sysselsatt kapital</t>
  </si>
  <si>
    <t>Resultaträkningar</t>
  </si>
  <si>
    <t>Resultaträkningar, MSEK</t>
  </si>
  <si>
    <t>Nettoomsättning</t>
  </si>
  <si>
    <t>Kostnad för sålda varor</t>
  </si>
  <si>
    <t>Bruttoresultat</t>
  </si>
  <si>
    <t>Försäljningskostnader</t>
  </si>
  <si>
    <t>Administrationskostnader</t>
  </si>
  <si>
    <t>Forsknings- och utvecklingskostnader</t>
  </si>
  <si>
    <t>Andel i intressebolag</t>
  </si>
  <si>
    <t>EBIT, exklusive jämförelsestörande poster</t>
  </si>
  <si>
    <t>Jämförelsestörande poster</t>
  </si>
  <si>
    <t>Resultat före skatt</t>
  </si>
  <si>
    <t>Skatt</t>
  </si>
  <si>
    <t>Resultat efter skatt</t>
  </si>
  <si>
    <t xml:space="preserve"> - moderbolagets aktieägare</t>
  </si>
  <si>
    <t>Koncernen, totalt</t>
  </si>
  <si>
    <t>Genomsnittligt antal aktier</t>
  </si>
  <si>
    <t>EBITDA marginal exklusive jämföreslsestörande poster, %</t>
  </si>
  <si>
    <t>EBITA marginal exklusive jämföreslsestörande poster, %</t>
  </si>
  <si>
    <t>EBIT marginal exklusive jämföreslsestörande poster, %</t>
  </si>
  <si>
    <t>Marknadspris, SEK</t>
  </si>
  <si>
    <t>Resultat per aktie, R12</t>
  </si>
  <si>
    <t>EBIT, exklusive  jämförelsestörande poster, R12</t>
  </si>
  <si>
    <t>Genomsnittligt sysselsatt kapital, exklusive jämförelsestörande poster, R12</t>
  </si>
  <si>
    <t>Avkastning på sysselsatt kapital, %, exklusive jämförelsestörande poster</t>
  </si>
  <si>
    <t>Genomsnittligt sysselsatt kapital och EBIT är kalkylerat R12. Detta används när avkastning på sysselsatt kapital i % kalkyleras.</t>
  </si>
  <si>
    <t>Nettoomsättning, R12</t>
  </si>
  <si>
    <t>Genomsnittligt sysselsatt kapital, R12</t>
  </si>
  <si>
    <t>Genomsnittligt sysselsatt kapital och nettoomsättning är kalkylerat genom använding av R12. Detta används vid kalkylering av kapitalomsättningshastigheten.</t>
  </si>
  <si>
    <t>Balansräkningar</t>
  </si>
  <si>
    <t>Balansräkningar, MSEK</t>
  </si>
  <si>
    <t>31 dec</t>
  </si>
  <si>
    <t>30 sep</t>
  </si>
  <si>
    <t>30 jun</t>
  </si>
  <si>
    <t>31 mar</t>
  </si>
  <si>
    <t>Materiella anläggningstillgångar</t>
  </si>
  <si>
    <t>Goodwill</t>
  </si>
  <si>
    <t>Övriga immateriella anläggningstillgångar</t>
  </si>
  <si>
    <t>Andelar i intressebolag</t>
  </si>
  <si>
    <t>Finansiella anläggningstillgångar</t>
  </si>
  <si>
    <t>Uppskjutna skattefordringar</t>
  </si>
  <si>
    <t>Varulager</t>
  </si>
  <si>
    <t>Kortfristiga rörelsefordringar</t>
  </si>
  <si>
    <t>Aktuell skattefordran</t>
  </si>
  <si>
    <t>Räntebärande fordringar</t>
  </si>
  <si>
    <t>Likvida medel</t>
  </si>
  <si>
    <t>Summa omsättningstillgångar</t>
  </si>
  <si>
    <t>Summa Tillgångar</t>
  </si>
  <si>
    <t>Summa eget kapital</t>
  </si>
  <si>
    <t>Räntebärande långfristiga skulder</t>
  </si>
  <si>
    <t>Övriga långfristiga skulder</t>
  </si>
  <si>
    <t>Pensionsförpliktelser</t>
  </si>
  <si>
    <t>Övriga avsättningar</t>
  </si>
  <si>
    <t>Uppskjutna skatteskulder</t>
  </si>
  <si>
    <t>Summa långfristiga skulder</t>
  </si>
  <si>
    <t>Räntebärande kortfristiga skulder</t>
  </si>
  <si>
    <t>Aktuell skatteskuld</t>
  </si>
  <si>
    <t>Övriga kortfristiga skulder</t>
  </si>
  <si>
    <t>Summa kortfristiga skulder</t>
  </si>
  <si>
    <t>Summa eget kapital och skulder</t>
  </si>
  <si>
    <t>Specifikation till förändring av eget kapital, MSEK</t>
  </si>
  <si>
    <t>Soliditet, %</t>
  </si>
  <si>
    <t>Balansomslutningen</t>
  </si>
  <si>
    <t>Specifikation av sysselsatt kapital, MSEK</t>
  </si>
  <si>
    <t>Kassaflödesrapporter</t>
  </si>
  <si>
    <t xml:space="preserve">Kassaflödesrapporter, MSEK </t>
  </si>
  <si>
    <t>Investeringar i anläggningstillgångar</t>
  </si>
  <si>
    <t>Försäljning av anläggningstillgångar</t>
  </si>
  <si>
    <t>Utdelning från intressebolag</t>
  </si>
  <si>
    <t>Kassaflödeseffekt från jämförelsestörande poster</t>
  </si>
  <si>
    <t>Finansiella poster</t>
  </si>
  <si>
    <t>Skatter</t>
  </si>
  <si>
    <t>Förvärv</t>
  </si>
  <si>
    <t>Avyttrade/avvecklade verksamheter</t>
  </si>
  <si>
    <t>Utdelning - moderbolagets aktieägare</t>
  </si>
  <si>
    <t>Summa nettokassaflöde</t>
  </si>
  <si>
    <t>Operativt kassaflöde, R12</t>
  </si>
  <si>
    <t>EBIT, exklusive jämförelsestörande poster, R12</t>
  </si>
  <si>
    <t>Fritt kassaflöde, R12</t>
  </si>
  <si>
    <t>Genomsnittligt antal utestående aktier</t>
  </si>
  <si>
    <t>Ingående balans</t>
  </si>
  <si>
    <t>Utgående balans</t>
  </si>
  <si>
    <t>EBIT_</t>
  </si>
  <si>
    <t>Fliknamn</t>
  </si>
  <si>
    <t>Valuta</t>
  </si>
  <si>
    <t>Förklaring</t>
  </si>
  <si>
    <t>Kassaflöde</t>
  </si>
  <si>
    <t xml:space="preserve"> - innehav utan bestämmande inflytande</t>
  </si>
  <si>
    <t>Summa anläggningstillgångar</t>
  </si>
  <si>
    <t>¹²³</t>
  </si>
  <si>
    <t>EBITDA, inklusive jämförelsestörande poster, R12</t>
  </si>
  <si>
    <t>Räntabilitet på eget kapital</t>
  </si>
  <si>
    <t>Resultat efter skatt, R12</t>
  </si>
  <si>
    <t>Totalt eget kapital</t>
  </si>
  <si>
    <t>Genomsnittligt eget kapital</t>
  </si>
  <si>
    <t>Räntabilitet på eget kapital, exklusive jämförelsestörande poster</t>
  </si>
  <si>
    <t>Räntabilitet på eget kapital, Totalt koncernen</t>
  </si>
  <si>
    <t>Övrigt totalresultat</t>
  </si>
  <si>
    <t>Rapporter över totalresultat, MSEK</t>
  </si>
  <si>
    <t>Poster som inte ska återföras i resultaträkningen</t>
  </si>
  <si>
    <t>Inkomstskatt hänförlig till komponenter i övrigt totalresultat</t>
  </si>
  <si>
    <t>Summa</t>
  </si>
  <si>
    <t>Poster som senare kan återföras i resultaträkningen</t>
  </si>
  <si>
    <t>Kassaflödessäkringar</t>
  </si>
  <si>
    <t>Säkring av nettoinvestering</t>
  </si>
  <si>
    <r>
      <t>Omräkningsdifferenser</t>
    </r>
    <r>
      <rPr>
        <vertAlign val="superscript"/>
        <sz val="10"/>
        <rFont val="Calibri"/>
        <family val="2"/>
        <scheme val="minor"/>
      </rPr>
      <t/>
    </r>
  </si>
  <si>
    <r>
      <t>Inkomstskatt hänförlig till komponenter i övrigt totalresultat</t>
    </r>
    <r>
      <rPr>
        <vertAlign val="superscript"/>
        <sz val="10"/>
        <rFont val="Calibri"/>
        <family val="2"/>
        <scheme val="minor"/>
      </rPr>
      <t/>
    </r>
  </si>
  <si>
    <t>Övrigt totalresultat efter skatt</t>
  </si>
  <si>
    <t>Summa totalresultat</t>
  </si>
  <si>
    <t>Motivering</t>
  </si>
  <si>
    <t>Visar relationen mellan erhållen utdelning och börskurs</t>
  </si>
  <si>
    <t>N/A</t>
  </si>
  <si>
    <t>Kostnaden hänförlig till antalet anställda representerar en stor del av koncernens kostnader. Utvecklingen av medelantalet anställda är därför ett viktigt nyckeltal att använda vid jämförelsen av antalet anställda och kostnader</t>
  </si>
  <si>
    <t>Visar utvecklingen av resultatet i förhållande till antal aktier i bolaget</t>
  </si>
  <si>
    <t>Visar rörelseresultatet från den ordinarie operativa verksamheten exklusive avskrivningar på immateriella tillgångar</t>
  </si>
  <si>
    <t>Rörelseresultatet från den ordinarie operativa verksamheten exklusive effekter av avskrivningar på materiella- och immateriella tillgångar. Värdefull eftersom nyckeltalet indikerar den underliggande kassagenererande förmågan.</t>
  </si>
  <si>
    <t>Ett mått av finansiell risk, som jämför koncernens eget kapital i förhållande till koncernens totala balansomslutning</t>
  </si>
  <si>
    <t>Ett skuld- och lönsamhetsförhållande som visar koncernens möjlighet att genom den egna resultatgenereringen betala ränta på utestående skulder</t>
  </si>
  <si>
    <t>Representerar det kassaflöde genererat av koncernen som kan användas till nya förvärv eller utdelningar till aktieägarna</t>
  </si>
  <si>
    <t>Genomsnittligt antal anställda
under året baserat på arbetad tid. Exklusive inhyrd
personal.</t>
  </si>
  <si>
    <t>Operativt kassaflöde i förhållande till EBIT.</t>
  </si>
  <si>
    <t>Utdelning i förhållande till börskurs.</t>
  </si>
  <si>
    <t>EBIT exklusive jämförelsestörande poster i förhållande till nettoomsättningen.</t>
  </si>
  <si>
    <t>Rörelseresultat exklusive avskrivningar och nedskrivningar på immateriella anläggningstillgångar samt exklusive jämförelsestörande poster.</t>
  </si>
  <si>
    <t>EBITA i förhållande till nettoomsättning.</t>
  </si>
  <si>
    <t>EBITDA dividerat med räntenetto (ränteintäkter minus räntekostnader).</t>
  </si>
  <si>
    <t>Summa eget kapital i förhållande till balansomslutningen.</t>
  </si>
  <si>
    <t>Intressebolag och samägda bolag redovisas enligt kapitalandelsmetoden, vilket innebär att den initiala andelen förändras för att avspegla koncernens andel av bolagets resultat samt för eventuella utdelningar.</t>
  </si>
  <si>
    <t>Operativt kassaflöde reducerat med kassaflöde avseende finansiella poster, skatter och kassaflödeseffekt av omstruktureringsåtgärder.</t>
  </si>
  <si>
    <t>Fritt kassaflöde i förhållande till genomsnittligt antal utestående aktier.</t>
  </si>
  <si>
    <t>Inkluderar inhyrd och visstidsanställd personal.</t>
  </si>
  <si>
    <t>Operativt kassaflöde i förhållande till genomsnittligt antal utestående aktier.</t>
  </si>
  <si>
    <t>Börskurs i förhållande till resultat per aktie.</t>
  </si>
  <si>
    <t>Proformaberäkningar inkluderar summan av de 12 senaste månaderna från koncernens konsolidering med tillägg för förvärv och avyttringar för att spegla nuvarande kvarvarande verksamheter.</t>
  </si>
  <si>
    <t>Nettoomsättning i förhållande till genomsnittligt sysselsatt kapital.</t>
  </si>
  <si>
    <t>Representerar det kassaflöde genererat av koncernen som kan användas till nya förvärv eller utdelningar till aktieägarna. Detta belopp sätts sedan i relation till antalet aktier.</t>
  </si>
  <si>
    <t>Visar separat rapportering av jämförelsestörande poster mellan perioder. Ger en ökad förståelse för Trelleborgs underliggande operativa resultat.</t>
  </si>
  <si>
    <t>Visar hur skuldsatt koncernen är över tid.</t>
  </si>
  <si>
    <t>Visar koncernens kassagenerering från den operativa verksamheten.</t>
  </si>
  <si>
    <t>Visar ett mått på finansiell risk som ställer räntebärande skulder i förhållande till underliggande kassagenerering.</t>
  </si>
  <si>
    <t>Visar underliggande tillväxt från volymförändringar, pris och försäljningsmix.</t>
  </si>
  <si>
    <t>Visar hur effektivt det sysselsatta kapitalet används.</t>
  </si>
  <si>
    <t>Visar hur väl det operativa kapitalet används för att skapa lönsam tillväxt.</t>
  </si>
  <si>
    <t>Visar koncernens förmåga att skapa avkastning på eget kapital.</t>
  </si>
  <si>
    <t xml:space="preserve">Jämför Trelleborgs aktiekurs i förhållande till koncernens resultat per aktie. </t>
  </si>
  <si>
    <t>Visar hur stor del av kapitalet som är knutet till den operativa verksamheten</t>
  </si>
  <si>
    <t>Visar hur effektivt bolaget är på att skapa ett reellt kassaflöde ur sin verksamhet</t>
  </si>
  <si>
    <t>Visar den finansiella risken och visar hur koncernen är finansierad</t>
  </si>
  <si>
    <t>Visar rörelseresultatet från den ordinarie operativa verksamheten</t>
  </si>
  <si>
    <t>Nettoskuld i förhållande till summa eget kapital presenteras i procent.</t>
  </si>
  <si>
    <t>Andel av resultat efter skatt, hänförligt till moderbolagets aktieägar, i förhållande till genomsnittligt antal utestående aktier.</t>
  </si>
  <si>
    <t>Rörelseintäkter och rörelsekostnader inklusive jämförelsestörande poster.</t>
  </si>
  <si>
    <t>Rörelseintäkter och rörelsekostnader exklusive jämförelsestörande poster.</t>
  </si>
  <si>
    <t>EBITDA exklusive andelar av resultatet i samägda bolag/intressebolag i förhållande till nettoomsättning.</t>
  </si>
  <si>
    <t>Summan av styrelsen godkända omstruktureringskostnader samt andra engångsposter av större karaktär. Det är engångsposter som inte är direkt hänförliga till koncernens ordinarie verksamhet.</t>
  </si>
  <si>
    <t>Nettoskuld i förhållande till EBITDA beräknat på rullande 12 månader.</t>
  </si>
  <si>
    <t>Nyckeltalet visar hur antalet anställda i koncernen växer över tid.</t>
  </si>
  <si>
    <t>Visar koncernens kassagenerering från den operativa verksamheten i förhållande till genomsnittligt antal aktier.</t>
  </si>
  <si>
    <t>EBIT i förhållande till genomsnittligt sysselsatt kapital beräknat på rullande 12 och uttryckt i procent.</t>
  </si>
  <si>
    <t>Andel av resultat efter skatt beräknat på rullande 12, hänförligt till moderbolagets aktieägare i förhållande till genomsnittligt eget kapital, exklusive innehav utan bestämmande inflytande och uttryckt i procent.</t>
  </si>
  <si>
    <t>Räntenetto, R12</t>
  </si>
  <si>
    <t>Kv1 2019</t>
  </si>
  <si>
    <t>Exklusive jämförelsestörande poster:</t>
  </si>
  <si>
    <t>EBITA</t>
  </si>
  <si>
    <t>Eget kapital</t>
  </si>
  <si>
    <t>Trelleborg använder sig av följande alternativa nyckeltal kopplade till finansiell ställning; räntabilitet på eget kapital samt avkastning på sysselsatt kapital, netto-skuld, skuld sättningsgrad och soliditet. Koncernen anser att nyckeltalen är användbara för användarna av de finansiella rapporterna som ett komplement för att ge en indikation på vilka medel som verksamheten generar för att kunna genomföra strategiska investeringar, göra amorteringar och ge avkastning till aktieägarna. Trelleborg använder även resultatmåtten EBITDA, EBITA och EBIT exklusive jämförelsestörande poster, vilka är mått som koncernen betraktar som relevanta för investerare som vill förstå resultatgenereringen före jämförelsestörande poster. Koncernen definierar nyckeltalen enligt nedan.</t>
  </si>
  <si>
    <t>Resultat efter skatt i kvarvarande verksamheter</t>
  </si>
  <si>
    <t>Resultat efter skatt i avvecklade verksamheter</t>
  </si>
  <si>
    <t>Kvarvarande verksamheter</t>
  </si>
  <si>
    <t>Engångspost hänförlig till IFRS16</t>
  </si>
  <si>
    <t>Ej kassaflödespåverkande poster</t>
  </si>
  <si>
    <t>Amortering leasingskuld</t>
  </si>
  <si>
    <t>Räntebärande skulder med avdrag för räntebärande tillgångar och likvida medel.</t>
  </si>
  <si>
    <t>EBITDA exklusive ej kassaflödespåverkande poster, investeringar, sålda anläggningstillgångar, amortering av leasingskuld och förändringar i rörelsekapital. I nyckeltalet exkluderas kassaflöde från jämförelsestörande poster.</t>
  </si>
  <si>
    <t>Balansomslutning minus räntebärande fordringar och icke räntebärande rörelseskulder samt exklusive skattefordringar och skatteskulder.</t>
  </si>
  <si>
    <t>Rörelseresultat exklusive avskrivningar och nedskrivningar på materiella (inklusive nyttjanderättstillgångar) och immateriella anläggningstillgångar samt exklusive jämförelsestörande poster.</t>
  </si>
  <si>
    <t>Kv2 2019</t>
  </si>
  <si>
    <t xml:space="preserve">Nettoskuld, MSEK </t>
  </si>
  <si>
    <t xml:space="preserve">Nettoskuld, ingående balans </t>
  </si>
  <si>
    <t>Avyttrade verksamheter</t>
  </si>
  <si>
    <t>Nettokassaflöde</t>
  </si>
  <si>
    <t>Finansiell skuld för utdelning - moderbolagets aktieägare</t>
  </si>
  <si>
    <t>Valutakursdifferenser</t>
  </si>
  <si>
    <t>Pensionsskuld</t>
  </si>
  <si>
    <t>Nettoskuld, utgående balans</t>
  </si>
  <si>
    <t>Nettoskuld/EBITDA ¹</t>
  </si>
  <si>
    <t>6M 2019</t>
  </si>
  <si>
    <t>Den omsättningstillväxt i jämförbara valutakurser som genereras av egen kraft och i befintlig struktur. Ett förvärv eller en försäljning inkluderas endast i beräkningen av organisk tillväxt då det ingår med lika antal månader i nuvarande period och motsvarande period föregående år. I annat fall inkluderas det i beräkningen för strukturell tillväxt.</t>
  </si>
  <si>
    <t>Kv3 2019</t>
  </si>
  <si>
    <t>9M 2019</t>
  </si>
  <si>
    <t>Förändring röreslekapital</t>
  </si>
  <si>
    <t>Kv4 2019</t>
  </si>
  <si>
    <t>12M 2019</t>
  </si>
  <si>
    <t>Innehav utan bestämmande inflytande</t>
  </si>
  <si>
    <t>Kv1 2020</t>
  </si>
  <si>
    <t>Nettoskulden inkluderar från och med 2019 leasingskuld enligt IFRS 16 samt pensionsskuld.</t>
  </si>
  <si>
    <t>¹ R12 värden. EBITDA inklusive jämförelsestörande poster.</t>
  </si>
  <si>
    <r>
      <t xml:space="preserve">Leasingskuld enligt IFRS16 </t>
    </r>
    <r>
      <rPr>
        <sz val="8"/>
        <rFont val="Calibri"/>
        <family val="2"/>
      </rPr>
      <t>²</t>
    </r>
  </si>
  <si>
    <t>² Avser icke kassaflödes påverkande poster</t>
  </si>
  <si>
    <t>Finansiella intäkter och kostnader</t>
  </si>
  <si>
    <t>Avskrivningar/nedskrivningar på materiella tillgångar</t>
  </si>
  <si>
    <t>Avskrivningar/nedskrivningar på immateriella tillgångar</t>
  </si>
  <si>
    <r>
      <t xml:space="preserve">Resultat per aktie, SEK </t>
    </r>
    <r>
      <rPr>
        <b/>
        <sz val="8"/>
        <color rgb="FFFFFFFF"/>
        <rFont val="Calibri"/>
        <family val="2"/>
      </rPr>
      <t>¹</t>
    </r>
  </si>
  <si>
    <r>
      <rPr>
        <i/>
        <sz val="7"/>
        <rFont val="Calibri"/>
        <family val="2"/>
      </rPr>
      <t>¹</t>
    </r>
    <r>
      <rPr>
        <i/>
        <sz val="7"/>
        <rFont val="Arial"/>
        <family val="2"/>
      </rPr>
      <t xml:space="preserve"> Inga utspädningseffekter förekommer.</t>
    </r>
  </si>
  <si>
    <t>Kv2 2020</t>
  </si>
  <si>
    <t>6M 2020</t>
  </si>
  <si>
    <t>Kv3 2020</t>
  </si>
  <si>
    <t>9M 2020</t>
  </si>
  <si>
    <t>Omvärdering av nettopensionsförpliktelsen</t>
  </si>
  <si>
    <t>Kv4 2020</t>
  </si>
  <si>
    <t>12M 2020</t>
  </si>
  <si>
    <t>Summa totalresultat hänförligt till:</t>
  </si>
  <si>
    <t>Kv1 2021</t>
  </si>
  <si>
    <t>Kvarvarande verksamheter, exklusive jämförelsestörande poster</t>
  </si>
  <si>
    <t>Operativt kassaflöde, kvaravarande verksamheter</t>
  </si>
  <si>
    <t>Operativt kassaflöde, avvecklade verksamheter</t>
  </si>
  <si>
    <t>Kapitaltillskott intressebolag</t>
  </si>
  <si>
    <t>Operativt kassaflöde, koncernen</t>
  </si>
  <si>
    <t>Tillgångar som innehas för försäljning</t>
  </si>
  <si>
    <t xml:space="preserve">Skulder som innehas för försäljning </t>
  </si>
  <si>
    <t>Kapitalomsättningshastighet, ggr, kvarvarande verksamheter</t>
  </si>
  <si>
    <t>Räntabilitet på eget kapital, koncernen</t>
  </si>
  <si>
    <t>Avkastning på sysselsatt kapital, kvarvarande verksamheter, %</t>
  </si>
  <si>
    <t>Kv2 2021</t>
  </si>
  <si>
    <t>6M 2021</t>
  </si>
  <si>
    <t>Strukturell tillväxt</t>
  </si>
  <si>
    <t>Valutakursförändringar på nettoomsättning</t>
  </si>
  <si>
    <t>Vid beräkning av organisk tillväxt exkluderas strukturell påverkan (förvärv respektive avyttringar) i de jämförbara perioderna. Denna effekt särredovisas som strukturell tillväxt.</t>
  </si>
  <si>
    <t>Visar påverkan på nettoomsättning från förvärv och avyttringar.</t>
  </si>
  <si>
    <t>Vid beräkning av organisk tillväxt används jämförbara valutor. Då varje period omräknas till aktuella kurser uppkommer valutakursdifferenser på nettoomsättningen i jämförelse mellan två perioder.</t>
  </si>
  <si>
    <t>Visar påverkan på nettoomsättning från skilda valutakurseffekter.</t>
  </si>
  <si>
    <t>Kv3 2021</t>
  </si>
  <si>
    <t>9M 2021</t>
  </si>
  <si>
    <t>Kv4 2021</t>
  </si>
  <si>
    <t>12M 2021</t>
  </si>
  <si>
    <t>Koncernen, exklusive jämförelsestörande poster</t>
  </si>
  <si>
    <t>Trelleborg</t>
  </si>
  <si>
    <t>Kv1 2022</t>
  </si>
  <si>
    <t>Varav i eget förvar</t>
  </si>
  <si>
    <t>Övriga rörelseintäkter</t>
  </si>
  <si>
    <t>Övriga rörelsekostnader</t>
  </si>
  <si>
    <t>Per bokslutsdag</t>
  </si>
  <si>
    <t>Genomsnittligt sysselsatt kapital, inklusive jämförelsestörande poster, R12</t>
  </si>
  <si>
    <t>Avkastning på sysselsatt kapital, %,  inklusive jämförelsestörande poster</t>
  </si>
  <si>
    <t>EBIT, inklusive jämförelsestörande poster, R12</t>
  </si>
  <si>
    <t>Rörelsekapital</t>
  </si>
  <si>
    <t>Nyttjanderättstillgångar</t>
  </si>
  <si>
    <t>Immateriella tillgångar</t>
  </si>
  <si>
    <t>Andelar i samägda-/intressebolag</t>
  </si>
  <si>
    <t>Koncernen</t>
  </si>
  <si>
    <t>Återköp egna aktier</t>
  </si>
  <si>
    <t>EBIT specifikation, kvarvarande verksamheter, SEK M</t>
  </si>
  <si>
    <t>EBITDA/Räntenetto, koncernen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</si>
</sst>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_-* #,##0.00\ _k_r_-;\-* #,##0.00\ _k_r_-;_-* &quot;-&quot;??\ _k_r_-;_-@_-"/>
    <numFmt numFmtId="165" formatCode="0;\-0;&quot;-&quot;;"/>
    <numFmt numFmtId="166" formatCode="_-* #,##0\ _k_r_-;\-* #,##0\ _k_r_-;_-* &quot;-&quot;??\ _k_r_-;_-@_-"/>
    <numFmt numFmtId="167" formatCode="_-* #,##0.000000000\ _k_r_-;\-* #,##0.000000000\ _k_r_-;_-* &quot;-&quot;??\ _k_r_-;_-@_-"/>
    <numFmt numFmtId="168" formatCode="0.0"/>
    <numFmt numFmtId="169" formatCode="0.0%"/>
    <numFmt numFmtId="170" formatCode="0.0_ ;\-0.0\ "/>
    <numFmt numFmtId="171" formatCode="#,##0.0"/>
  </numFmts>
  <fonts count="36">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6"/>
      <color rgb="FFFFFFFF"/>
      <name val="Calibri"/>
      <family val="2"/>
      <scheme val="minor"/>
    </font>
    <font>
      <b/>
      <sz val="8"/>
      <color rgb="FFFFFFFF"/>
      <name val="Arial"/>
      <family val="2"/>
    </font>
    <font>
      <u/>
      <sz val="11"/>
      <color theme="10"/>
      <name val="Calibri"/>
      <family val="2"/>
      <scheme val="minor"/>
    </font>
    <font>
      <b/>
      <sz val="11"/>
      <color rgb="FF393939"/>
      <name val="Calibri"/>
      <family val="2"/>
      <scheme val="minor"/>
    </font>
    <font>
      <sz val="11"/>
      <name val="Calibri"/>
      <family val="2"/>
      <scheme val="minor"/>
    </font>
    <font>
      <sz val="8.5"/>
      <color theme="1"/>
      <name val="Arial"/>
      <family val="2"/>
    </font>
    <font>
      <b/>
      <sz val="8"/>
      <color rgb="FFFF0000"/>
      <name val="Arial"/>
      <family val="2"/>
    </font>
    <font>
      <sz val="8"/>
      <name val="Arial"/>
      <family val="2"/>
    </font>
    <font>
      <sz val="7"/>
      <name val="Calibri"/>
      <family val="2"/>
      <scheme val="minor"/>
    </font>
    <font>
      <sz val="8"/>
      <color rgb="FFFF0000"/>
      <name val="Arial"/>
      <family val="2"/>
    </font>
    <font>
      <b/>
      <sz val="8"/>
      <name val="Arial"/>
      <family val="2"/>
    </font>
    <font>
      <b/>
      <sz val="7"/>
      <name val="Arial"/>
      <family val="2"/>
    </font>
    <font>
      <sz val="7"/>
      <name val="Arial"/>
      <family val="2"/>
    </font>
    <font>
      <vertAlign val="superscript"/>
      <sz val="10"/>
      <name val="Calibri"/>
      <family val="2"/>
      <scheme val="minor"/>
    </font>
    <font>
      <sz val="8"/>
      <color theme="1"/>
      <name val="Arial"/>
      <family val="2"/>
    </font>
    <font>
      <b/>
      <sz val="14"/>
      <color rgb="FF393939"/>
      <name val="Calibri"/>
      <family val="2"/>
      <scheme val="minor"/>
    </font>
    <font>
      <i/>
      <sz val="8"/>
      <name val="Arial"/>
      <family val="2"/>
    </font>
    <font>
      <sz val="9"/>
      <name val="Geneva"/>
    </font>
    <font>
      <sz val="9"/>
      <name val="Arial"/>
      <family val="2"/>
    </font>
    <font>
      <sz val="9"/>
      <color rgb="FFFF0000"/>
      <name val="Arial"/>
      <family val="2"/>
    </font>
    <font>
      <i/>
      <sz val="8"/>
      <color rgb="FFFF0000"/>
      <name val="Arial"/>
      <family val="2"/>
    </font>
    <font>
      <b/>
      <sz val="9"/>
      <color rgb="FFFFFFFF"/>
      <name val="Arial"/>
      <family val="2"/>
    </font>
    <font>
      <sz val="11"/>
      <color theme="0"/>
      <name val="Calibri"/>
      <family val="2"/>
      <scheme val="minor"/>
    </font>
    <font>
      <sz val="8"/>
      <name val="FranklinGothic"/>
    </font>
    <font>
      <sz val="8"/>
      <name val="Calibri"/>
      <family val="2"/>
    </font>
    <font>
      <b/>
      <sz val="8"/>
      <color rgb="FFFFFFFF"/>
      <name val="Calibri"/>
      <family val="2"/>
    </font>
    <font>
      <i/>
      <sz val="7"/>
      <name val="Arial"/>
      <family val="2"/>
    </font>
    <font>
      <i/>
      <sz val="7"/>
      <name val="Calibri"/>
      <family val="2"/>
    </font>
    <font>
      <sz val="11"/>
      <color rgb="FF393939"/>
      <name val="Calibri"/>
      <family val="2"/>
      <scheme val="minor"/>
    </font>
    <font>
      <b/>
      <sz val="11"/>
      <color rgb="FFFF0000"/>
      <name val="Calibri"/>
      <family val="2"/>
      <scheme val="minor"/>
    </font>
    <font>
      <b/>
      <sz val="9"/>
      <color rgb="FFFF0000"/>
      <name val="Arial"/>
      <family val="2"/>
    </font>
    <font>
      <b/>
      <sz val="14"/>
      <color rgb="FFFF0000"/>
      <name val="Calibri"/>
      <family val="2"/>
      <scheme val="minor"/>
    </font>
  </fonts>
  <fills count="6">
    <fill>
      <patternFill patternType="none"/>
    </fill>
    <fill>
      <patternFill patternType="gray125"/>
    </fill>
    <fill>
      <patternFill patternType="solid">
        <fgColor theme="0"/>
        <bgColor indexed="64"/>
      </patternFill>
    </fill>
    <fill>
      <patternFill patternType="solid">
        <fgColor rgb="FF977F49"/>
        <bgColor rgb="FF000000"/>
      </patternFill>
    </fill>
    <fill>
      <patternFill patternType="solid">
        <fgColor theme="0"/>
        <bgColor rgb="FF000000"/>
      </patternFill>
    </fill>
    <fill>
      <patternFill patternType="solid">
        <fgColor theme="2"/>
        <bgColor indexed="64"/>
      </patternFill>
    </fill>
  </fills>
  <borders count="11">
    <border>
      <left/>
      <right/>
      <top/>
      <bottom/>
      <diagonal/>
    </border>
    <border>
      <left/>
      <right/>
      <top/>
      <bottom style="thin">
        <color rgb="FF977F49"/>
      </bottom>
      <diagonal/>
    </border>
    <border>
      <left style="thin">
        <color indexed="64"/>
      </left>
      <right style="thin">
        <color indexed="64"/>
      </right>
      <top style="thin">
        <color indexed="64"/>
      </top>
      <bottom style="thin">
        <color indexed="64"/>
      </bottom>
      <diagonal/>
    </border>
    <border>
      <left/>
      <right/>
      <top/>
      <bottom style="thin">
        <color theme="4"/>
      </bottom>
      <diagonal/>
    </border>
    <border>
      <left/>
      <right/>
      <top style="thin">
        <color rgb="FF977F49"/>
      </top>
      <bottom style="thin">
        <color rgb="FF977F49"/>
      </bottom>
      <diagonal/>
    </border>
    <border>
      <left/>
      <right/>
      <top style="thin">
        <color rgb="FF977F49"/>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rgb="FF897048"/>
      </top>
      <bottom style="thin">
        <color rgb="FF897048"/>
      </bottom>
      <diagonal/>
    </border>
  </borders>
  <cellStyleXfs count="10">
    <xf numFmtId="0" fontId="0" fillId="0" borderId="0"/>
    <xf numFmtId="164" fontId="1" fillId="0" borderId="0" applyFont="0" applyFill="0" applyBorder="0" applyAlignment="0" applyProtection="0"/>
    <xf numFmtId="9" fontId="1" fillId="0" borderId="0" applyFont="0" applyFill="0" applyBorder="0" applyAlignment="0" applyProtection="0"/>
    <xf numFmtId="0" fontId="4" fillId="3" borderId="1" applyNumberFormat="0" applyAlignment="0" applyProtection="0">
      <alignment vertical="top"/>
    </xf>
    <xf numFmtId="0" fontId="6" fillId="0" borderId="0" applyNumberFormat="0" applyFill="0" applyBorder="0" applyAlignment="0" applyProtection="0"/>
    <xf numFmtId="3" fontId="12" fillId="5" borderId="0" applyNumberFormat="0" applyFont="0" applyBorder="0" applyAlignment="0" applyProtection="0"/>
    <xf numFmtId="0" fontId="12" fillId="0" borderId="3" applyNumberFormat="0" applyFont="0" applyFill="0" applyAlignment="0" applyProtection="0">
      <alignment horizontal="left"/>
    </xf>
    <xf numFmtId="4" fontId="12" fillId="0" borderId="0" applyFont="0" applyFill="0" applyBorder="0" applyAlignment="0"/>
    <xf numFmtId="3" fontId="12" fillId="0" borderId="0" applyFont="0" applyFill="0" applyBorder="0" applyAlignment="0" applyProtection="0"/>
    <xf numFmtId="0" fontId="21" fillId="0" borderId="0"/>
  </cellStyleXfs>
  <cellXfs count="135">
    <xf numFmtId="0" fontId="0" fillId="0" borderId="0" xfId="0"/>
    <xf numFmtId="0" fontId="2" fillId="2" borderId="0" xfId="0" applyFont="1" applyFill="1"/>
    <xf numFmtId="0" fontId="0" fillId="2" borderId="0" xfId="0" applyFill="1"/>
    <xf numFmtId="0" fontId="3" fillId="2" borderId="0" xfId="0" applyFont="1" applyFill="1"/>
    <xf numFmtId="0" fontId="5" fillId="3" borderId="1" xfId="3" applyFont="1" applyFill="1" applyBorder="1" applyAlignment="1" applyProtection="1"/>
    <xf numFmtId="0" fontId="6" fillId="2" borderId="0" xfId="4" applyFill="1"/>
    <xf numFmtId="0" fontId="3" fillId="2" borderId="2" xfId="0" applyFont="1" applyFill="1" applyBorder="1"/>
    <xf numFmtId="0" fontId="7" fillId="2" borderId="2" xfId="0" applyFont="1" applyFill="1" applyBorder="1"/>
    <xf numFmtId="0" fontId="6" fillId="2" borderId="2" xfId="4" applyFill="1" applyBorder="1"/>
    <xf numFmtId="0" fontId="6" fillId="2" borderId="2" xfId="4" applyFill="1" applyBorder="1" applyAlignment="1">
      <alignment wrapText="1"/>
    </xf>
    <xf numFmtId="0" fontId="5" fillId="3" borderId="1" xfId="3" applyNumberFormat="1" applyFont="1" applyFill="1" applyBorder="1" applyAlignment="1" applyProtection="1">
      <alignment horizontal="right"/>
    </xf>
    <xf numFmtId="0" fontId="10" fillId="4" borderId="0" xfId="3" applyFont="1" applyFill="1" applyBorder="1" applyAlignment="1" applyProtection="1"/>
    <xf numFmtId="0" fontId="5" fillId="4" borderId="0" xfId="3" applyFont="1" applyFill="1" applyBorder="1" applyAlignment="1" applyProtection="1"/>
    <xf numFmtId="0" fontId="5" fillId="4" borderId="0" xfId="3" applyNumberFormat="1" applyFont="1" applyFill="1" applyBorder="1" applyAlignment="1" applyProtection="1">
      <alignment horizontal="right"/>
    </xf>
    <xf numFmtId="0" fontId="0" fillId="2" borderId="0" xfId="0" applyFill="1" applyBorder="1"/>
    <xf numFmtId="0" fontId="11" fillId="2" borderId="0" xfId="0" quotePrefix="1" applyFont="1" applyFill="1" applyBorder="1" applyProtection="1"/>
    <xf numFmtId="3" fontId="11" fillId="4" borderId="0" xfId="5" applyNumberFormat="1" applyFont="1" applyFill="1" applyBorder="1" applyAlignment="1" applyProtection="1"/>
    <xf numFmtId="3" fontId="11" fillId="2" borderId="0" xfId="0" applyNumberFormat="1" applyFont="1" applyFill="1" applyBorder="1" applyAlignment="1" applyProtection="1"/>
    <xf numFmtId="0" fontId="13" fillId="2" borderId="0" xfId="6" applyFont="1" applyFill="1" applyBorder="1" applyAlignment="1" applyProtection="1"/>
    <xf numFmtId="0" fontId="11" fillId="2" borderId="0" xfId="0" applyFont="1" applyFill="1" applyBorder="1" applyAlignment="1" applyProtection="1"/>
    <xf numFmtId="0" fontId="14" fillId="2" borderId="4" xfId="6" applyFont="1" applyFill="1" applyBorder="1" applyAlignment="1" applyProtection="1"/>
    <xf numFmtId="3" fontId="14" fillId="2" borderId="4" xfId="6" applyNumberFormat="1" applyFont="1" applyFill="1" applyBorder="1" applyAlignment="1" applyProtection="1"/>
    <xf numFmtId="0" fontId="11" fillId="2" borderId="0" xfId="6" applyFont="1" applyFill="1" applyBorder="1" applyAlignment="1" applyProtection="1"/>
    <xf numFmtId="165" fontId="11" fillId="4" borderId="0" xfId="5" applyNumberFormat="1" applyFont="1" applyFill="1" applyBorder="1" applyAlignment="1" applyProtection="1"/>
    <xf numFmtId="0" fontId="16" fillId="2" borderId="0" xfId="0" applyFont="1" applyFill="1" applyBorder="1" applyAlignment="1" applyProtection="1"/>
    <xf numFmtId="166" fontId="0" fillId="2" borderId="0" xfId="1" applyNumberFormat="1" applyFont="1" applyFill="1"/>
    <xf numFmtId="167" fontId="0" fillId="2" borderId="0" xfId="1" applyNumberFormat="1" applyFont="1" applyFill="1"/>
    <xf numFmtId="0" fontId="11" fillId="2" borderId="1" xfId="0" applyFont="1" applyFill="1" applyBorder="1" applyAlignment="1" applyProtection="1">
      <alignment wrapText="1"/>
    </xf>
    <xf numFmtId="0" fontId="11" fillId="2" borderId="0" xfId="0" applyFont="1" applyFill="1" applyBorder="1" applyAlignment="1" applyProtection="1">
      <alignment horizontal="left"/>
    </xf>
    <xf numFmtId="3" fontId="11" fillId="4" borderId="0" xfId="7" applyNumberFormat="1" applyFont="1" applyFill="1" applyBorder="1" applyAlignment="1"/>
    <xf numFmtId="0" fontId="5" fillId="3" borderId="1" xfId="0" applyFont="1" applyFill="1" applyBorder="1" applyAlignment="1" applyProtection="1"/>
    <xf numFmtId="3" fontId="18" fillId="2" borderId="0" xfId="0" applyNumberFormat="1" applyFont="1" applyFill="1"/>
    <xf numFmtId="3" fontId="14" fillId="2" borderId="4" xfId="6" applyNumberFormat="1" applyFont="1" applyFill="1" applyBorder="1" applyAlignment="1" applyProtection="1">
      <alignment horizontal="left"/>
    </xf>
    <xf numFmtId="3" fontId="14" fillId="4" borderId="4" xfId="5" applyNumberFormat="1" applyFont="1" applyFill="1" applyBorder="1" applyAlignment="1" applyProtection="1"/>
    <xf numFmtId="169" fontId="18" fillId="2" borderId="0" xfId="2" applyNumberFormat="1" applyFont="1" applyFill="1"/>
    <xf numFmtId="3" fontId="14" fillId="2" borderId="4" xfId="6" applyNumberFormat="1" applyFont="1" applyFill="1" applyBorder="1" applyAlignment="1" applyProtection="1">
      <alignment horizontal="right"/>
    </xf>
    <xf numFmtId="3" fontId="15" fillId="2" borderId="0" xfId="6" applyNumberFormat="1" applyFont="1" applyFill="1" applyBorder="1" applyAlignment="1" applyProtection="1">
      <alignment horizontal="left"/>
    </xf>
    <xf numFmtId="0" fontId="19" fillId="2" borderId="0" xfId="0" applyFont="1" applyFill="1"/>
    <xf numFmtId="3" fontId="11" fillId="2" borderId="0" xfId="6" applyNumberFormat="1" applyFont="1" applyFill="1" applyBorder="1" applyAlignment="1" applyProtection="1">
      <alignment horizontal="left" wrapText="1"/>
    </xf>
    <xf numFmtId="3" fontId="11" fillId="2" borderId="1" xfId="6" applyNumberFormat="1" applyFont="1" applyFill="1" applyBorder="1" applyAlignment="1" applyProtection="1">
      <alignment horizontal="left" wrapText="1"/>
    </xf>
    <xf numFmtId="0" fontId="20" fillId="2" borderId="0" xfId="0" applyFont="1" applyFill="1" applyBorder="1" applyAlignment="1" applyProtection="1"/>
    <xf numFmtId="0" fontId="22" fillId="0" borderId="0" xfId="9" applyFont="1" applyFill="1" applyAlignment="1"/>
    <xf numFmtId="0" fontId="23" fillId="2" borderId="0" xfId="9" applyFont="1" applyFill="1" applyAlignment="1"/>
    <xf numFmtId="0" fontId="22" fillId="2" borderId="0" xfId="9" applyFont="1" applyFill="1" applyAlignment="1"/>
    <xf numFmtId="3" fontId="14" fillId="2" borderId="1" xfId="6" applyNumberFormat="1" applyFont="1" applyFill="1" applyBorder="1" applyAlignment="1" applyProtection="1">
      <alignment horizontal="left"/>
    </xf>
    <xf numFmtId="0" fontId="24" fillId="2" borderId="0" xfId="0" applyFont="1" applyFill="1" applyBorder="1" applyAlignment="1" applyProtection="1"/>
    <xf numFmtId="0" fontId="25" fillId="3" borderId="1" xfId="3" applyFont="1" applyFill="1" applyBorder="1" applyAlignment="1" applyProtection="1"/>
    <xf numFmtId="16" fontId="25" fillId="3" borderId="1" xfId="3" quotePrefix="1" applyNumberFormat="1" applyFont="1" applyFill="1" applyBorder="1" applyAlignment="1" applyProtection="1">
      <alignment horizontal="right"/>
    </xf>
    <xf numFmtId="0" fontId="25" fillId="3" borderId="1" xfId="3" applyFont="1" applyFill="1" applyBorder="1" applyAlignment="1" applyProtection="1">
      <alignment vertical="top"/>
    </xf>
    <xf numFmtId="0" fontId="25" fillId="3" borderId="1" xfId="3" quotePrefix="1" applyFont="1" applyFill="1" applyBorder="1" applyAlignment="1" applyProtection="1">
      <alignment horizontal="right" vertical="top"/>
    </xf>
    <xf numFmtId="0" fontId="14" fillId="2" borderId="0" xfId="0" quotePrefix="1" applyFont="1" applyFill="1" applyBorder="1" applyProtection="1"/>
    <xf numFmtId="3" fontId="14" fillId="2" borderId="4" xfId="5" applyNumberFormat="1" applyFont="1" applyFill="1" applyBorder="1" applyAlignment="1" applyProtection="1"/>
    <xf numFmtId="0" fontId="14" fillId="2" borderId="0" xfId="6" applyFont="1" applyFill="1" applyBorder="1" applyAlignment="1" applyProtection="1"/>
    <xf numFmtId="3" fontId="14" fillId="2" borderId="0" xfId="5" applyNumberFormat="1" applyFont="1" applyFill="1" applyBorder="1" applyAlignment="1" applyProtection="1"/>
    <xf numFmtId="165" fontId="11" fillId="4" borderId="0" xfId="5" applyNumberFormat="1" applyFont="1" applyFill="1" applyBorder="1" applyAlignment="1" applyProtection="1">
      <alignment horizontal="right"/>
    </xf>
    <xf numFmtId="165" fontId="11" fillId="2" borderId="0" xfId="5" applyNumberFormat="1" applyFont="1" applyFill="1" applyBorder="1" applyAlignment="1" applyProtection="1">
      <alignment horizontal="right"/>
    </xf>
    <xf numFmtId="0" fontId="22" fillId="2" borderId="0" xfId="0" applyFont="1" applyFill="1" applyBorder="1" applyAlignment="1" applyProtection="1"/>
    <xf numFmtId="0" fontId="14" fillId="2" borderId="0" xfId="0" applyFont="1" applyFill="1" applyBorder="1" applyAlignment="1" applyProtection="1"/>
    <xf numFmtId="3" fontId="14" fillId="2" borderId="0" xfId="0" applyNumberFormat="1" applyFont="1" applyFill="1" applyBorder="1" applyAlignment="1" applyProtection="1"/>
    <xf numFmtId="9" fontId="14" fillId="4" borderId="4" xfId="2" applyFont="1" applyFill="1" applyBorder="1" applyAlignment="1" applyProtection="1"/>
    <xf numFmtId="0" fontId="11" fillId="2" borderId="0" xfId="0" applyFont="1" applyFill="1" applyBorder="1" applyProtection="1"/>
    <xf numFmtId="0" fontId="14" fillId="2" borderId="4" xfId="0" quotePrefix="1" applyFont="1" applyFill="1" applyBorder="1" applyProtection="1"/>
    <xf numFmtId="9" fontId="14" fillId="2" borderId="4" xfId="2" quotePrefix="1" applyFont="1" applyFill="1" applyBorder="1" applyProtection="1"/>
    <xf numFmtId="2" fontId="14" fillId="2" borderId="4" xfId="0" quotePrefix="1" applyNumberFormat="1" applyFont="1" applyFill="1" applyBorder="1" applyProtection="1"/>
    <xf numFmtId="0" fontId="26" fillId="0" borderId="0" xfId="0" applyFont="1"/>
    <xf numFmtId="0" fontId="11" fillId="2" borderId="1" xfId="0" applyFont="1" applyFill="1" applyBorder="1" applyAlignment="1" applyProtection="1"/>
    <xf numFmtId="165" fontId="11" fillId="4" borderId="1" xfId="5" applyNumberFormat="1" applyFont="1" applyFill="1" applyBorder="1" applyAlignment="1" applyProtection="1"/>
    <xf numFmtId="3" fontId="11" fillId="2" borderId="0" xfId="0" quotePrefix="1" applyNumberFormat="1" applyFont="1" applyFill="1" applyBorder="1" applyProtection="1"/>
    <xf numFmtId="169" fontId="14" fillId="2" borderId="0" xfId="2" applyNumberFormat="1" applyFont="1" applyFill="1" applyBorder="1" applyAlignment="1" applyProtection="1">
      <alignment horizontal="right"/>
    </xf>
    <xf numFmtId="3" fontId="14" fillId="2" borderId="1" xfId="6" applyNumberFormat="1" applyFont="1" applyFill="1" applyBorder="1" applyAlignment="1" applyProtection="1">
      <alignment horizontal="left" wrapText="1"/>
    </xf>
    <xf numFmtId="0" fontId="14" fillId="2" borderId="5" xfId="6" applyFont="1" applyFill="1" applyBorder="1" applyAlignment="1" applyProtection="1"/>
    <xf numFmtId="169" fontId="14" fillId="2" borderId="1" xfId="6" applyNumberFormat="1" applyFont="1" applyFill="1" applyBorder="1" applyAlignment="1" applyProtection="1">
      <alignment horizontal="right"/>
    </xf>
    <xf numFmtId="0" fontId="8" fillId="2" borderId="9" xfId="0" applyFont="1" applyFill="1" applyBorder="1" applyAlignment="1">
      <alignment horizontal="left" vertical="center" wrapText="1"/>
    </xf>
    <xf numFmtId="0" fontId="8" fillId="2" borderId="2" xfId="0" applyFont="1" applyFill="1" applyBorder="1" applyAlignment="1">
      <alignment horizontal="left" vertical="center" wrapText="1"/>
    </xf>
    <xf numFmtId="0" fontId="8" fillId="2" borderId="2" xfId="0" applyFont="1" applyFill="1" applyBorder="1" applyAlignment="1">
      <alignment horizontal="left" vertical="center"/>
    </xf>
    <xf numFmtId="0" fontId="8" fillId="2" borderId="6" xfId="0" applyFont="1" applyFill="1" applyBorder="1" applyAlignment="1">
      <alignment horizontal="left" vertical="center" wrapText="1"/>
    </xf>
    <xf numFmtId="168" fontId="11" fillId="2" borderId="0" xfId="0" applyNumberFormat="1" applyFont="1" applyFill="1" applyBorder="1" applyAlignment="1" applyProtection="1"/>
    <xf numFmtId="170" fontId="14" fillId="2" borderId="1" xfId="1" applyNumberFormat="1" applyFont="1" applyFill="1" applyBorder="1" applyAlignment="1" applyProtection="1">
      <alignment horizontal="right"/>
    </xf>
    <xf numFmtId="0" fontId="0" fillId="2" borderId="0" xfId="0" applyFont="1" applyFill="1"/>
    <xf numFmtId="0" fontId="14" fillId="4" borderId="0" xfId="0" applyFont="1" applyFill="1" applyBorder="1" applyAlignment="1" applyProtection="1"/>
    <xf numFmtId="165" fontId="14" fillId="2" borderId="4" xfId="6" applyNumberFormat="1" applyFont="1" applyFill="1" applyBorder="1" applyAlignment="1" applyProtection="1"/>
    <xf numFmtId="0" fontId="11" fillId="2" borderId="4" xfId="6" applyFont="1" applyFill="1" applyBorder="1" applyAlignment="1" applyProtection="1"/>
    <xf numFmtId="0" fontId="14" fillId="2" borderId="0" xfId="0" applyFont="1" applyFill="1" applyBorder="1" applyAlignment="1" applyProtection="1">
      <alignment horizontal="left"/>
    </xf>
    <xf numFmtId="0" fontId="20" fillId="2" borderId="0" xfId="0" applyFont="1" applyFill="1" applyBorder="1" applyAlignment="1" applyProtection="1">
      <alignment horizontal="left"/>
    </xf>
    <xf numFmtId="3" fontId="14" fillId="2" borderId="0" xfId="0" quotePrefix="1" applyNumberFormat="1" applyFont="1" applyFill="1" applyBorder="1" applyProtection="1"/>
    <xf numFmtId="0" fontId="11" fillId="2" borderId="0" xfId="0" applyFont="1" applyFill="1" applyBorder="1" applyAlignment="1" applyProtection="1">
      <alignment wrapText="1"/>
    </xf>
    <xf numFmtId="2" fontId="11" fillId="2" borderId="0" xfId="0" applyNumberFormat="1" applyFont="1" applyFill="1" applyBorder="1" applyAlignment="1" applyProtection="1">
      <alignment wrapText="1"/>
    </xf>
    <xf numFmtId="9" fontId="0" fillId="2" borderId="0" xfId="2" applyFont="1" applyFill="1"/>
    <xf numFmtId="0" fontId="18" fillId="2" borderId="0" xfId="0" applyFont="1" applyFill="1" applyBorder="1"/>
    <xf numFmtId="0" fontId="27" fillId="4" borderId="10" xfId="0" applyFont="1" applyFill="1" applyBorder="1" applyAlignment="1" applyProtection="1">
      <alignment horizontal="left" vertical="center" shrinkToFit="1"/>
    </xf>
    <xf numFmtId="3" fontId="11" fillId="2" borderId="4" xfId="0" quotePrefix="1" applyNumberFormat="1" applyFont="1" applyFill="1" applyBorder="1" applyProtection="1"/>
    <xf numFmtId="0" fontId="18" fillId="2" borderId="4" xfId="0" applyFont="1" applyFill="1" applyBorder="1"/>
    <xf numFmtId="168" fontId="18" fillId="2" borderId="4" xfId="0" applyNumberFormat="1" applyFont="1" applyFill="1" applyBorder="1"/>
    <xf numFmtId="0" fontId="30" fillId="2" borderId="0" xfId="0" applyFont="1" applyFill="1" applyBorder="1" applyAlignment="1" applyProtection="1">
      <alignment horizontal="left"/>
    </xf>
    <xf numFmtId="0" fontId="30" fillId="2" borderId="0" xfId="0" applyFont="1" applyFill="1" applyBorder="1" applyAlignment="1" applyProtection="1"/>
    <xf numFmtId="0" fontId="31" fillId="2" borderId="0" xfId="0" applyFont="1" applyFill="1" applyBorder="1" applyAlignment="1" applyProtection="1">
      <alignment horizontal="left"/>
    </xf>
    <xf numFmtId="0" fontId="14" fillId="2" borderId="4" xfId="6" quotePrefix="1" applyFont="1" applyFill="1" applyBorder="1" applyAlignment="1" applyProtection="1"/>
    <xf numFmtId="0" fontId="14" fillId="2" borderId="1" xfId="6" applyFont="1" applyFill="1" applyBorder="1" applyAlignment="1" applyProtection="1"/>
    <xf numFmtId="0" fontId="7" fillId="0" borderId="2" xfId="0" applyFont="1" applyFill="1" applyBorder="1"/>
    <xf numFmtId="3" fontId="11" fillId="2" borderId="4" xfId="5" applyNumberFormat="1" applyFont="1" applyFill="1" applyBorder="1" applyAlignment="1" applyProtection="1"/>
    <xf numFmtId="0" fontId="11" fillId="2" borderId="0" xfId="0" quotePrefix="1" applyFont="1" applyFill="1" applyBorder="1" applyAlignment="1" applyProtection="1">
      <alignment horizontal="left" indent="1"/>
    </xf>
    <xf numFmtId="3" fontId="14" fillId="2" borderId="4" xfId="6" quotePrefix="1" applyNumberFormat="1" applyFont="1" applyFill="1" applyBorder="1" applyAlignment="1" applyProtection="1"/>
    <xf numFmtId="3" fontId="14" fillId="2" borderId="4" xfId="0" quotePrefix="1" applyNumberFormat="1" applyFont="1" applyFill="1" applyBorder="1" applyProtection="1"/>
    <xf numFmtId="0" fontId="20" fillId="2" borderId="0" xfId="6" applyFont="1" applyFill="1" applyBorder="1" applyAlignment="1" applyProtection="1"/>
    <xf numFmtId="3" fontId="0" fillId="2" borderId="0" xfId="0" applyNumberFormat="1" applyFill="1"/>
    <xf numFmtId="0" fontId="32" fillId="2" borderId="2" xfId="0" applyFont="1" applyFill="1" applyBorder="1" applyAlignment="1">
      <alignment wrapText="1"/>
    </xf>
    <xf numFmtId="0" fontId="8" fillId="2" borderId="2" xfId="0" applyFont="1" applyFill="1" applyBorder="1" applyAlignment="1">
      <alignment wrapText="1"/>
    </xf>
    <xf numFmtId="0" fontId="14" fillId="2" borderId="0" xfId="0" applyFont="1" applyFill="1" applyBorder="1" applyAlignment="1" applyProtection="1">
      <alignment wrapText="1"/>
    </xf>
    <xf numFmtId="0" fontId="33" fillId="2" borderId="0" xfId="0" applyFont="1" applyFill="1"/>
    <xf numFmtId="0" fontId="11" fillId="2" borderId="0" xfId="0" applyFont="1" applyFill="1" applyBorder="1" applyAlignment="1" applyProtection="1">
      <alignment horizontal="right"/>
    </xf>
    <xf numFmtId="168" fontId="11" fillId="2" borderId="0" xfId="0" applyNumberFormat="1" applyFont="1" applyFill="1" applyBorder="1" applyAlignment="1" applyProtection="1">
      <alignment horizontal="right"/>
    </xf>
    <xf numFmtId="0" fontId="10" fillId="2" borderId="0" xfId="0" applyFont="1" applyFill="1" applyBorder="1" applyAlignment="1" applyProtection="1">
      <alignment horizontal="left"/>
    </xf>
    <xf numFmtId="0" fontId="34" fillId="2" borderId="0" xfId="0" applyFont="1" applyFill="1" applyBorder="1" applyAlignment="1" applyProtection="1"/>
    <xf numFmtId="0" fontId="35" fillId="2" borderId="0" xfId="0" applyFont="1" applyFill="1"/>
    <xf numFmtId="164" fontId="15" fillId="2" borderId="0" xfId="1" applyNumberFormat="1" applyFont="1" applyFill="1" applyBorder="1" applyAlignment="1" applyProtection="1">
      <alignment horizontal="left"/>
    </xf>
    <xf numFmtId="0" fontId="11" fillId="2" borderId="4" xfId="6" quotePrefix="1" applyFont="1" applyFill="1" applyBorder="1" applyAlignment="1" applyProtection="1"/>
    <xf numFmtId="3" fontId="11" fillId="2" borderId="4" xfId="6" applyNumberFormat="1" applyFont="1" applyFill="1" applyBorder="1" applyAlignment="1" applyProtection="1"/>
    <xf numFmtId="3" fontId="14" fillId="2" borderId="0" xfId="6" applyNumberFormat="1" applyFont="1" applyFill="1" applyBorder="1" applyAlignment="1" applyProtection="1"/>
    <xf numFmtId="2" fontId="11" fillId="2" borderId="1" xfId="0" applyNumberFormat="1" applyFont="1" applyFill="1" applyBorder="1" applyAlignment="1" applyProtection="1">
      <alignment wrapText="1"/>
    </xf>
    <xf numFmtId="2" fontId="11" fillId="2" borderId="0" xfId="0" applyNumberFormat="1" applyFont="1" applyFill="1" applyBorder="1" applyAlignment="1" applyProtection="1"/>
    <xf numFmtId="2" fontId="14" fillId="2" borderId="0" xfId="0" applyNumberFormat="1" applyFont="1" applyFill="1" applyBorder="1" applyAlignment="1" applyProtection="1">
      <alignment wrapText="1"/>
    </xf>
    <xf numFmtId="3" fontId="11" fillId="4" borderId="0" xfId="8" applyFont="1" applyFill="1" applyBorder="1" applyAlignment="1" applyProtection="1"/>
    <xf numFmtId="0" fontId="10" fillId="2" borderId="0" xfId="0" applyFont="1" applyFill="1" applyBorder="1" applyAlignment="1" applyProtection="1"/>
    <xf numFmtId="3" fontId="11" fillId="2" borderId="0" xfId="6" applyNumberFormat="1" applyFont="1" applyFill="1" applyBorder="1" applyAlignment="1" applyProtection="1">
      <alignment horizontal="left"/>
    </xf>
    <xf numFmtId="3" fontId="11" fillId="2" borderId="0" xfId="5" applyNumberFormat="1" applyFont="1" applyFill="1" applyBorder="1" applyAlignment="1" applyProtection="1"/>
    <xf numFmtId="169" fontId="11" fillId="2" borderId="1" xfId="6" applyNumberFormat="1" applyFont="1" applyFill="1" applyBorder="1" applyAlignment="1" applyProtection="1">
      <alignment horizontal="right"/>
    </xf>
    <xf numFmtId="169" fontId="18" fillId="2" borderId="0" xfId="0" applyNumberFormat="1" applyFont="1" applyFill="1" applyBorder="1"/>
    <xf numFmtId="3" fontId="11" fillId="2" borderId="4" xfId="6" quotePrefix="1" applyNumberFormat="1" applyFont="1" applyFill="1" applyBorder="1" applyAlignment="1" applyProtection="1"/>
    <xf numFmtId="3" fontId="11" fillId="4" borderId="4" xfId="5" applyNumberFormat="1" applyFont="1" applyFill="1" applyBorder="1" applyAlignment="1" applyProtection="1"/>
    <xf numFmtId="171" fontId="14" fillId="4" borderId="4" xfId="5" applyNumberFormat="1" applyFont="1" applyFill="1" applyBorder="1" applyAlignment="1" applyProtection="1"/>
    <xf numFmtId="0" fontId="11" fillId="2" borderId="0" xfId="0" applyFont="1" applyFill="1" applyBorder="1" applyAlignment="1" applyProtection="1">
      <alignment horizontal="left" indent="1"/>
    </xf>
    <xf numFmtId="0" fontId="0" fillId="2" borderId="0" xfId="0" applyFill="1" applyAlignment="1">
      <alignment horizontal="left" wrapText="1"/>
    </xf>
    <xf numFmtId="0" fontId="8" fillId="2" borderId="7" xfId="0" applyFont="1" applyFill="1" applyBorder="1" applyAlignment="1">
      <alignment horizontal="left" vertical="center" wrapText="1"/>
    </xf>
    <xf numFmtId="0" fontId="8" fillId="2" borderId="8" xfId="0" applyFont="1" applyFill="1" applyBorder="1" applyAlignment="1">
      <alignment horizontal="left" vertical="center" wrapText="1"/>
    </xf>
    <xf numFmtId="0" fontId="8" fillId="2" borderId="9" xfId="0" applyFont="1" applyFill="1" applyBorder="1" applyAlignment="1">
      <alignment horizontal="left" vertical="center" wrapText="1"/>
    </xf>
  </cellXfs>
  <cellStyles count="10">
    <cellStyle name="1 000" xfId="8" xr:uid="{00000000-0005-0000-0000-000000000000}"/>
    <cellStyle name="1 000,00" xfId="7" xr:uid="{00000000-0005-0000-0000-000001000000}"/>
    <cellStyle name="Comma" xfId="1" builtinId="3"/>
    <cellStyle name="Hyperlink" xfId="4" builtinId="8"/>
    <cellStyle name="Linje" xfId="6" xr:uid="{00000000-0005-0000-0000-000003000000}"/>
    <cellStyle name="Normal" xfId="0" builtinId="0"/>
    <cellStyle name="Normal_IS" xfId="9" xr:uid="{00000000-0005-0000-0000-000005000000}"/>
    <cellStyle name="Percent" xfId="2" builtinId="5"/>
    <cellStyle name="Shadow" xfId="5" xr:uid="{00000000-0005-0000-0000-000007000000}"/>
    <cellStyle name="Table Heading" xfId="3" xr:uid="{00000000-0005-0000-0000-00000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KAtarina\&#197;rsredovisning%202017\Tabeller%20Kv3%202017.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tabsetbgdom001\Users\Reports\Qrapp\2016\Q1\Tabeller%20Kv1%202016.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
      <sheetName val="Inställn"/>
      <sheetName val="Nyckeltal"/>
      <sheetName val="NyckeltalE"/>
      <sheetName val="Nyckeltal2"/>
      <sheetName val="Nyckeltal2E"/>
      <sheetName val="ROCE_ROE"/>
      <sheetName val="ROCE_ROE_E"/>
      <sheetName val="NETDB"/>
      <sheetName val="NETDBE"/>
      <sheetName val="TCS"/>
      <sheetName val="TCSe"/>
      <sheetName val="TIS"/>
      <sheetName val="TISe"/>
      <sheetName val="TOC"/>
      <sheetName val="TOCe"/>
      <sheetName val="SS"/>
      <sheetName val="SSe"/>
      <sheetName val="WS"/>
      <sheetName val="WSe"/>
      <sheetName val="RS"/>
      <sheetName val="RSe"/>
      <sheetName val="RR"/>
      <sheetName val="RRe"/>
      <sheetName val="BR"/>
      <sheetName val="BRe"/>
      <sheetName val="CF"/>
      <sheetName val="CFe"/>
      <sheetName val="NETS"/>
      <sheetName val="Netse"/>
      <sheetName val="NETSPERM"/>
      <sheetName val="NETSPERME"/>
      <sheetName val="kvartal"/>
      <sheetName val="kvartalE"/>
      <sheetName val="Organisk"/>
      <sheetName val="OrganiskE"/>
      <sheetName val="VALOMREF"/>
      <sheetName val="VALOMREFE"/>
      <sheetName val="NOT35"/>
      <sheetName val="NOT35e"/>
      <sheetName val="IFRS13"/>
      <sheetName val="IFRS13e"/>
      <sheetName val="RRM"/>
      <sheetName val="RRMe"/>
      <sheetName val="BRM"/>
      <sheetName val="BRMe"/>
      <sheetName val="Segment"/>
      <sheetName val="Segmente"/>
      <sheetName val="ROS_R12"/>
      <sheetName val="OCF"/>
      <sheetName val="OCFe"/>
      <sheetName val="Restated 2014"/>
    </sheetNames>
    <sheetDataSet>
      <sheetData sheetId="0"/>
      <sheetData sheetId="1"/>
      <sheetData sheetId="2">
        <row r="3">
          <cell r="I3" t="str">
            <v>9M 2016</v>
          </cell>
          <cell r="L3" t="str">
            <v>R12 2017</v>
          </cell>
          <cell r="M3" t="str">
            <v>12M 2016</v>
          </cell>
        </row>
      </sheetData>
      <sheetData sheetId="3">
        <row r="3">
          <cell r="D3" t="str">
            <v>Q3 2017</v>
          </cell>
          <cell r="E3" t="str">
            <v>Q3 2016</v>
          </cell>
          <cell r="H3" t="str">
            <v>9M 2017</v>
          </cell>
          <cell r="I3" t="str">
            <v>9M 2016</v>
          </cell>
          <cell r="L3" t="str">
            <v>R12 2017</v>
          </cell>
          <cell r="M3" t="str">
            <v>12M 2016</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älln"/>
      <sheetName val="Nyckeltal"/>
      <sheetName val="NyckeltalE"/>
      <sheetName val="Nyckeltal2"/>
      <sheetName val="Nyckeltal2E"/>
      <sheetName val="kvartal"/>
      <sheetName val="kvartalE"/>
      <sheetName val="NOT35"/>
      <sheetName val="NOT35e"/>
      <sheetName val="RR"/>
      <sheetName val="RRe"/>
      <sheetName val="BR"/>
      <sheetName val="BRe"/>
      <sheetName val="CF"/>
      <sheetName val="CFe"/>
      <sheetName val="NETS"/>
      <sheetName val="Netse"/>
      <sheetName val="Organisk"/>
      <sheetName val="OrganiskE"/>
      <sheetName val="OCF"/>
      <sheetName val="OCFe"/>
      <sheetName val="TCS"/>
      <sheetName val="TCSe"/>
      <sheetName val="TIS"/>
      <sheetName val="TISe"/>
      <sheetName val="TOC"/>
      <sheetName val="TOCe"/>
      <sheetName val="SS"/>
      <sheetName val="SSe"/>
      <sheetName val="WS"/>
      <sheetName val="WSe"/>
      <sheetName val="TBVCver2"/>
      <sheetName val="TBVCver2E"/>
      <sheetName val="IFRS13"/>
      <sheetName val="IFRS13e"/>
      <sheetName val="Segment"/>
      <sheetName val="Segmente"/>
      <sheetName val="RRM"/>
      <sheetName val="RRMe"/>
      <sheetName val="Names"/>
      <sheetName val="ROS_R12"/>
      <sheetName val="Restated 2014"/>
    </sheetNames>
    <sheetDataSet>
      <sheetData sheetId="0" refreshError="1"/>
      <sheetData sheetId="1" refreshError="1">
        <row r="3">
          <cell r="D3" t="str">
            <v>Kv4 2015</v>
          </cell>
          <cell r="E3" t="str">
            <v>Kv4 2014</v>
          </cell>
          <cell r="H3" t="str">
            <v>Kv1 2016</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330"/>
  <sheetViews>
    <sheetView tabSelected="1" zoomScale="90" zoomScaleNormal="90" workbookViewId="0"/>
  </sheetViews>
  <sheetFormatPr defaultRowHeight="15"/>
  <cols>
    <col min="1" max="1" width="44.85546875" customWidth="1"/>
    <col min="2" max="2" width="58.7109375" customWidth="1"/>
    <col min="3" max="3" width="47.7109375" customWidth="1"/>
    <col min="5" max="5" width="45" customWidth="1"/>
  </cols>
  <sheetData>
    <row r="1" spans="1:7" s="2" customFormat="1">
      <c r="A1" s="3" t="s">
        <v>274</v>
      </c>
    </row>
    <row r="2" spans="1:7" s="2" customFormat="1">
      <c r="A2" s="4" t="s">
        <v>123</v>
      </c>
      <c r="B2" s="4" t="s">
        <v>121</v>
      </c>
      <c r="C2" s="4" t="s">
        <v>122</v>
      </c>
    </row>
    <row r="3" spans="1:7" s="2" customFormat="1">
      <c r="A3" s="5" t="s">
        <v>0</v>
      </c>
      <c r="B3" s="2" t="s">
        <v>1</v>
      </c>
      <c r="C3" s="2" t="s">
        <v>2</v>
      </c>
    </row>
    <row r="4" spans="1:7" s="2" customFormat="1">
      <c r="A4" s="5" t="s">
        <v>3</v>
      </c>
      <c r="B4" s="2" t="s">
        <v>4</v>
      </c>
      <c r="C4" s="2" t="s">
        <v>2</v>
      </c>
    </row>
    <row r="5" spans="1:7" s="2" customFormat="1">
      <c r="A5" s="5" t="s">
        <v>5</v>
      </c>
      <c r="B5" s="2" t="s">
        <v>124</v>
      </c>
      <c r="C5" s="2" t="s">
        <v>2</v>
      </c>
    </row>
    <row r="6" spans="1:7" s="2" customFormat="1">
      <c r="A6" s="4"/>
      <c r="B6" s="4"/>
      <c r="C6" s="4"/>
    </row>
    <row r="7" spans="1:7" s="2" customFormat="1" ht="120.75" customHeight="1">
      <c r="A7" s="131" t="s">
        <v>203</v>
      </c>
      <c r="B7" s="131"/>
      <c r="G7" s="1"/>
    </row>
    <row r="8" spans="1:7" s="2" customFormat="1"/>
    <row r="9" spans="1:7" s="2" customFormat="1"/>
    <row r="10" spans="1:7" s="2" customFormat="1">
      <c r="A10" s="6" t="s">
        <v>6</v>
      </c>
      <c r="B10" s="6" t="s">
        <v>7</v>
      </c>
      <c r="C10" s="6" t="s">
        <v>147</v>
      </c>
    </row>
    <row r="11" spans="1:7" s="2" customFormat="1" ht="75">
      <c r="A11" s="7" t="s">
        <v>8</v>
      </c>
      <c r="B11" s="73" t="s">
        <v>157</v>
      </c>
      <c r="C11" s="73" t="s">
        <v>150</v>
      </c>
    </row>
    <row r="12" spans="1:7" s="2" customFormat="1" ht="45">
      <c r="A12" s="8" t="s">
        <v>9</v>
      </c>
      <c r="B12" s="73" t="s">
        <v>212</v>
      </c>
      <c r="C12" s="73" t="s">
        <v>183</v>
      </c>
    </row>
    <row r="13" spans="1:7" s="2" customFormat="1" ht="30">
      <c r="A13" s="8" t="s">
        <v>10</v>
      </c>
      <c r="B13" s="74" t="s">
        <v>158</v>
      </c>
      <c r="C13" s="73" t="s">
        <v>184</v>
      </c>
    </row>
    <row r="14" spans="1:7" s="2" customFormat="1" ht="30">
      <c r="A14" s="8" t="s">
        <v>11</v>
      </c>
      <c r="B14" s="73" t="s">
        <v>187</v>
      </c>
      <c r="C14" s="73" t="s">
        <v>185</v>
      </c>
    </row>
    <row r="15" spans="1:7" s="2" customFormat="1" ht="30">
      <c r="A15" s="7" t="s">
        <v>13</v>
      </c>
      <c r="B15" s="74" t="s">
        <v>159</v>
      </c>
      <c r="C15" s="73" t="s">
        <v>148</v>
      </c>
    </row>
    <row r="16" spans="1:7" s="2" customFormat="1" ht="45">
      <c r="A16" s="8" t="s">
        <v>14</v>
      </c>
      <c r="B16" s="73" t="s">
        <v>188</v>
      </c>
      <c r="C16" s="73" t="s">
        <v>151</v>
      </c>
    </row>
    <row r="17" spans="1:4" s="2" customFormat="1" ht="30" customHeight="1">
      <c r="A17" s="8" t="s">
        <v>120</v>
      </c>
      <c r="B17" s="73" t="s">
        <v>189</v>
      </c>
      <c r="C17" s="132" t="s">
        <v>186</v>
      </c>
    </row>
    <row r="18" spans="1:4" s="2" customFormat="1" ht="30" customHeight="1">
      <c r="A18" s="9" t="s">
        <v>16</v>
      </c>
      <c r="B18" s="73" t="s">
        <v>190</v>
      </c>
      <c r="C18" s="133"/>
    </row>
    <row r="19" spans="1:4" s="2" customFormat="1" ht="30">
      <c r="A19" s="8" t="s">
        <v>17</v>
      </c>
      <c r="B19" s="73" t="s">
        <v>160</v>
      </c>
      <c r="C19" s="134"/>
    </row>
    <row r="20" spans="1:4" s="2" customFormat="1" ht="45">
      <c r="A20" s="8" t="s">
        <v>18</v>
      </c>
      <c r="B20" s="73" t="s">
        <v>161</v>
      </c>
      <c r="C20" s="132" t="s">
        <v>152</v>
      </c>
      <c r="D20" s="1"/>
    </row>
    <row r="21" spans="1:4" s="2" customFormat="1">
      <c r="A21" s="8" t="s">
        <v>19</v>
      </c>
      <c r="B21" s="73" t="s">
        <v>162</v>
      </c>
      <c r="C21" s="134"/>
    </row>
    <row r="22" spans="1:4" s="2" customFormat="1" ht="75" customHeight="1">
      <c r="A22" s="8" t="s">
        <v>20</v>
      </c>
      <c r="B22" s="73" t="s">
        <v>213</v>
      </c>
      <c r="C22" s="132" t="s">
        <v>153</v>
      </c>
    </row>
    <row r="23" spans="1:4" s="2" customFormat="1" ht="30">
      <c r="A23" s="8" t="s">
        <v>21</v>
      </c>
      <c r="B23" s="75" t="s">
        <v>191</v>
      </c>
      <c r="C23" s="134"/>
    </row>
    <row r="24" spans="1:4" s="2" customFormat="1" ht="60">
      <c r="A24" s="8" t="s">
        <v>22</v>
      </c>
      <c r="B24" s="73" t="s">
        <v>163</v>
      </c>
      <c r="C24" s="72" t="s">
        <v>155</v>
      </c>
    </row>
    <row r="25" spans="1:4" s="2" customFormat="1" ht="54" customHeight="1">
      <c r="A25" s="8" t="s">
        <v>23</v>
      </c>
      <c r="B25" s="73" t="s">
        <v>164</v>
      </c>
      <c r="C25" s="72" t="s">
        <v>154</v>
      </c>
    </row>
    <row r="26" spans="1:4" s="2" customFormat="1" ht="60">
      <c r="A26" s="7" t="s">
        <v>24</v>
      </c>
      <c r="B26" s="73" t="s">
        <v>165</v>
      </c>
      <c r="C26" s="73" t="s">
        <v>149</v>
      </c>
    </row>
    <row r="27" spans="1:4" s="2" customFormat="1" ht="45">
      <c r="A27" s="8" t="s">
        <v>25</v>
      </c>
      <c r="B27" s="73" t="s">
        <v>166</v>
      </c>
      <c r="C27" s="73" t="s">
        <v>156</v>
      </c>
    </row>
    <row r="28" spans="1:4" s="2" customFormat="1" ht="60">
      <c r="A28" s="8" t="s">
        <v>26</v>
      </c>
      <c r="B28" s="73" t="s">
        <v>167</v>
      </c>
      <c r="C28" s="73" t="s">
        <v>173</v>
      </c>
    </row>
    <row r="29" spans="1:4" s="2" customFormat="1" ht="60">
      <c r="A29" s="7" t="s">
        <v>27</v>
      </c>
      <c r="B29" s="73" t="s">
        <v>192</v>
      </c>
      <c r="C29" s="73" t="s">
        <v>174</v>
      </c>
    </row>
    <row r="30" spans="1:4" s="2" customFormat="1" ht="46.5" customHeight="1">
      <c r="A30" s="8" t="s">
        <v>28</v>
      </c>
      <c r="B30" s="73" t="s">
        <v>210</v>
      </c>
      <c r="C30" s="73" t="s">
        <v>175</v>
      </c>
    </row>
    <row r="31" spans="1:4" s="2" customFormat="1" ht="45">
      <c r="A31" s="8" t="s">
        <v>29</v>
      </c>
      <c r="B31" s="73" t="s">
        <v>193</v>
      </c>
      <c r="C31" s="73" t="s">
        <v>177</v>
      </c>
    </row>
    <row r="32" spans="1:4" s="2" customFormat="1" ht="30">
      <c r="A32" s="98" t="s">
        <v>30</v>
      </c>
      <c r="B32" s="74" t="s">
        <v>168</v>
      </c>
      <c r="C32" s="73" t="s">
        <v>194</v>
      </c>
    </row>
    <row r="33" spans="1:3" s="2" customFormat="1" ht="60">
      <c r="A33" s="8" t="s">
        <v>31</v>
      </c>
      <c r="B33" s="73" t="s">
        <v>211</v>
      </c>
      <c r="C33" s="73" t="s">
        <v>176</v>
      </c>
    </row>
    <row r="34" spans="1:3" s="2" customFormat="1" ht="45">
      <c r="A34" s="8" t="s">
        <v>32</v>
      </c>
      <c r="B34" s="73" t="s">
        <v>169</v>
      </c>
      <c r="C34" s="73" t="s">
        <v>195</v>
      </c>
    </row>
    <row r="35" spans="1:3" s="2" customFormat="1" ht="90">
      <c r="A35" s="7" t="s">
        <v>33</v>
      </c>
      <c r="B35" s="73" t="s">
        <v>225</v>
      </c>
      <c r="C35" s="73" t="s">
        <v>178</v>
      </c>
    </row>
    <row r="36" spans="1:3" s="2" customFormat="1" ht="45">
      <c r="A36" s="7" t="s">
        <v>263</v>
      </c>
      <c r="B36" s="105" t="s">
        <v>265</v>
      </c>
      <c r="C36" s="106" t="s">
        <v>266</v>
      </c>
    </row>
    <row r="37" spans="1:3" s="2" customFormat="1" ht="60">
      <c r="A37" s="7" t="s">
        <v>264</v>
      </c>
      <c r="B37" s="105" t="s">
        <v>267</v>
      </c>
      <c r="C37" s="106" t="s">
        <v>268</v>
      </c>
    </row>
    <row r="38" spans="1:3" s="2" customFormat="1" ht="30">
      <c r="A38" s="8" t="s">
        <v>34</v>
      </c>
      <c r="B38" s="74" t="s">
        <v>170</v>
      </c>
      <c r="C38" s="73" t="s">
        <v>182</v>
      </c>
    </row>
    <row r="39" spans="1:3" s="2" customFormat="1" ht="60">
      <c r="A39" s="7" t="s">
        <v>35</v>
      </c>
      <c r="B39" s="73" t="s">
        <v>171</v>
      </c>
      <c r="C39" s="74" t="s">
        <v>149</v>
      </c>
    </row>
    <row r="40" spans="1:3" s="2" customFormat="1" ht="30">
      <c r="A40" s="8" t="s">
        <v>36</v>
      </c>
      <c r="B40" s="73" t="s">
        <v>172</v>
      </c>
      <c r="C40" s="73" t="s">
        <v>179</v>
      </c>
    </row>
    <row r="41" spans="1:3" s="2" customFormat="1" ht="30">
      <c r="A41" s="8" t="s">
        <v>37</v>
      </c>
      <c r="B41" s="73" t="s">
        <v>196</v>
      </c>
      <c r="C41" s="73" t="s">
        <v>180</v>
      </c>
    </row>
    <row r="42" spans="1:3" s="2" customFormat="1" ht="60">
      <c r="A42" s="8" t="s">
        <v>129</v>
      </c>
      <c r="B42" s="73" t="s">
        <v>197</v>
      </c>
      <c r="C42" s="73" t="s">
        <v>181</v>
      </c>
    </row>
    <row r="43" spans="1:3" s="2" customFormat="1"/>
    <row r="44" spans="1:3" s="2" customFormat="1"/>
    <row r="45" spans="1:3" s="2" customFormat="1"/>
    <row r="46" spans="1:3" s="2" customFormat="1"/>
    <row r="47" spans="1:3" s="2" customFormat="1"/>
    <row r="48" spans="1:3" s="2" customFormat="1"/>
    <row r="49" spans="1:1" s="2" customFormat="1"/>
    <row r="50" spans="1:1" s="2" customFormat="1"/>
    <row r="51" spans="1:1" s="2" customFormat="1">
      <c r="A51" s="64" t="s">
        <v>127</v>
      </c>
    </row>
    <row r="52" spans="1:1" s="2" customFormat="1"/>
    <row r="53" spans="1:1" s="2" customFormat="1"/>
    <row r="54" spans="1:1" s="2" customFormat="1"/>
    <row r="55" spans="1:1" s="2" customFormat="1"/>
    <row r="56" spans="1:1" s="2" customFormat="1"/>
    <row r="57" spans="1:1" s="2" customFormat="1"/>
    <row r="58" spans="1:1" s="2" customFormat="1"/>
    <row r="59" spans="1:1" s="2" customFormat="1"/>
    <row r="60" spans="1:1" s="2" customFormat="1"/>
    <row r="61" spans="1:1" s="2" customFormat="1"/>
    <row r="62" spans="1:1" s="2" customFormat="1"/>
    <row r="63" spans="1:1" s="2" customFormat="1"/>
    <row r="64" spans="1:1" s="2" customFormat="1"/>
    <row r="65" s="2" customFormat="1"/>
    <row r="66" s="2" customFormat="1"/>
    <row r="67" s="2" customFormat="1"/>
    <row r="68" s="2" customFormat="1"/>
    <row r="69" s="2" customFormat="1"/>
    <row r="70" s="2" customFormat="1"/>
    <row r="71" s="2" customFormat="1"/>
    <row r="72" s="2" customFormat="1"/>
    <row r="73" s="2" customFormat="1"/>
    <row r="74" s="2" customFormat="1"/>
    <row r="75" s="2" customFormat="1"/>
    <row r="76" s="2" customFormat="1"/>
    <row r="77" s="2" customFormat="1"/>
    <row r="78" s="2" customFormat="1"/>
    <row r="79" s="2" customFormat="1"/>
    <row r="80" s="2" customFormat="1"/>
    <row r="81" s="2" customFormat="1"/>
    <row r="82" s="2" customFormat="1"/>
    <row r="83" s="2" customFormat="1"/>
    <row r="84" s="2" customFormat="1"/>
    <row r="85" s="2" customFormat="1"/>
    <row r="86" s="2" customFormat="1"/>
    <row r="87" s="2" customFormat="1"/>
    <row r="88" s="2" customFormat="1"/>
    <row r="89" s="2" customFormat="1"/>
    <row r="90" s="2" customFormat="1"/>
    <row r="91" s="2" customFormat="1"/>
    <row r="92" s="2" customFormat="1"/>
    <row r="93" s="2" customFormat="1"/>
    <row r="94" s="2" customFormat="1"/>
    <row r="95" s="2" customFormat="1"/>
    <row r="96" s="2" customFormat="1"/>
    <row r="97" s="2" customFormat="1"/>
    <row r="98" s="2" customFormat="1"/>
    <row r="99" s="2" customFormat="1"/>
    <row r="100" s="2" customFormat="1"/>
    <row r="101" s="2" customFormat="1"/>
    <row r="102" s="2" customFormat="1"/>
    <row r="103" s="2" customFormat="1"/>
    <row r="104" s="2" customFormat="1"/>
    <row r="105" s="2" customFormat="1"/>
    <row r="106" s="2" customFormat="1"/>
    <row r="107" s="2" customFormat="1"/>
    <row r="108" s="2" customFormat="1"/>
    <row r="109" s="2" customFormat="1"/>
    <row r="110" s="2" customFormat="1"/>
    <row r="111" s="2" customFormat="1"/>
    <row r="112" s="2" customFormat="1"/>
    <row r="113" s="2" customFormat="1"/>
    <row r="114" s="2" customFormat="1"/>
    <row r="115" s="2" customFormat="1"/>
    <row r="116" s="2" customFormat="1"/>
    <row r="117" s="2" customFormat="1"/>
    <row r="118" s="2" customFormat="1"/>
    <row r="119" s="2" customFormat="1"/>
    <row r="120" s="2" customFormat="1"/>
    <row r="121" s="2" customFormat="1"/>
    <row r="122" s="2" customFormat="1"/>
    <row r="123" s="2" customFormat="1"/>
    <row r="124" s="2" customFormat="1"/>
    <row r="125" s="2" customFormat="1"/>
    <row r="126" s="2" customFormat="1"/>
    <row r="127" s="2" customFormat="1"/>
    <row r="128" s="2" customFormat="1"/>
    <row r="129" s="2" customFormat="1"/>
    <row r="130" s="2" customFormat="1"/>
    <row r="131" s="2" customFormat="1"/>
    <row r="132" s="2" customFormat="1"/>
    <row r="133" s="2" customFormat="1"/>
    <row r="134" s="2" customFormat="1"/>
    <row r="135" s="2" customFormat="1"/>
    <row r="136" s="2" customFormat="1"/>
    <row r="137" s="2" customFormat="1"/>
    <row r="138" s="2" customFormat="1"/>
    <row r="139" s="2" customFormat="1"/>
    <row r="140" s="2" customFormat="1"/>
    <row r="141" s="2" customFormat="1"/>
    <row r="142" s="2" customFormat="1"/>
    <row r="143" s="2" customFormat="1"/>
    <row r="144" s="2" customFormat="1"/>
    <row r="145" s="2" customFormat="1"/>
    <row r="146" s="2" customFormat="1"/>
    <row r="147" s="2" customFormat="1"/>
    <row r="148" s="2" customFormat="1"/>
    <row r="149" s="2" customFormat="1"/>
    <row r="150" s="2" customFormat="1"/>
    <row r="151" s="2" customFormat="1"/>
    <row r="152" s="2" customFormat="1"/>
    <row r="153" s="2" customFormat="1"/>
    <row r="154" s="2" customFormat="1"/>
    <row r="155" s="2" customFormat="1"/>
    <row r="156" s="2" customFormat="1"/>
    <row r="157" s="2" customFormat="1"/>
    <row r="158" s="2" customFormat="1"/>
    <row r="159" s="2" customFormat="1"/>
    <row r="160" s="2" customFormat="1"/>
    <row r="161" s="2" customFormat="1"/>
    <row r="162" s="2" customFormat="1"/>
    <row r="163" s="2" customFormat="1"/>
    <row r="164" s="2" customFormat="1"/>
    <row r="165" s="2" customFormat="1"/>
    <row r="166" s="2" customFormat="1"/>
    <row r="167" s="2" customFormat="1"/>
    <row r="168" s="2" customFormat="1"/>
    <row r="169" s="2" customFormat="1"/>
    <row r="170" s="2" customFormat="1"/>
    <row r="171" s="2" customFormat="1"/>
    <row r="172" s="2" customFormat="1"/>
    <row r="173" s="2" customFormat="1"/>
    <row r="174" s="2" customFormat="1"/>
    <row r="175" s="2" customFormat="1"/>
    <row r="176" s="2" customFormat="1"/>
    <row r="177" s="2" customFormat="1"/>
    <row r="178" s="2" customFormat="1"/>
    <row r="179" s="2" customFormat="1"/>
    <row r="180" s="2" customFormat="1"/>
    <row r="181" s="2" customFormat="1"/>
    <row r="182" s="2" customFormat="1"/>
    <row r="183" s="2" customFormat="1"/>
    <row r="184" s="2" customFormat="1"/>
    <row r="185" s="2" customFormat="1"/>
    <row r="186" s="2" customFormat="1"/>
    <row r="187" s="2" customFormat="1"/>
    <row r="188" s="2" customFormat="1"/>
    <row r="189" s="2" customFormat="1"/>
    <row r="190" s="2" customFormat="1"/>
    <row r="191" s="2" customFormat="1"/>
    <row r="192" s="2" customFormat="1"/>
    <row r="193" s="2" customFormat="1"/>
    <row r="194" s="2" customFormat="1"/>
    <row r="195" s="2" customFormat="1"/>
    <row r="196" s="2" customFormat="1"/>
    <row r="197" s="2" customFormat="1"/>
    <row r="198" s="2" customFormat="1"/>
    <row r="199" s="2" customFormat="1"/>
    <row r="200" s="2" customFormat="1"/>
    <row r="201" s="2" customFormat="1"/>
    <row r="202" s="2" customFormat="1"/>
    <row r="203" s="2" customFormat="1"/>
    <row r="204" s="2" customFormat="1"/>
    <row r="205" s="2" customFormat="1"/>
    <row r="206" s="2" customFormat="1"/>
    <row r="207" s="2" customFormat="1"/>
    <row r="208" s="2" customFormat="1"/>
    <row r="209" s="2" customFormat="1"/>
    <row r="210" s="2" customFormat="1"/>
    <row r="211" s="2" customFormat="1"/>
    <row r="212" s="2" customFormat="1"/>
    <row r="213" s="2" customFormat="1"/>
    <row r="214" s="2" customFormat="1"/>
    <row r="215" s="2" customFormat="1"/>
    <row r="216" s="2" customFormat="1"/>
    <row r="217" s="2" customFormat="1"/>
    <row r="218" s="2" customFormat="1"/>
    <row r="219" s="2" customFormat="1"/>
    <row r="220" s="2" customFormat="1"/>
    <row r="221" s="2" customFormat="1"/>
    <row r="222" s="2" customFormat="1"/>
    <row r="223" s="2" customFormat="1"/>
    <row r="224" s="2" customFormat="1"/>
    <row r="225" s="2" customFormat="1"/>
    <row r="226" s="2" customFormat="1"/>
    <row r="227" s="2" customFormat="1"/>
    <row r="228" s="2" customFormat="1"/>
    <row r="229" s="2" customFormat="1"/>
    <row r="230" s="2" customFormat="1"/>
    <row r="231" s="2" customFormat="1"/>
    <row r="232" s="2" customFormat="1"/>
    <row r="233" s="2" customFormat="1"/>
    <row r="234" s="2" customFormat="1"/>
    <row r="235" s="2" customFormat="1"/>
    <row r="236" s="2" customFormat="1"/>
    <row r="237" s="2" customFormat="1"/>
    <row r="238" s="2" customFormat="1"/>
    <row r="239" s="2" customFormat="1"/>
    <row r="240" s="2" customFormat="1"/>
    <row r="241" s="2" customFormat="1"/>
    <row r="242" s="2" customFormat="1"/>
    <row r="243" s="2" customFormat="1"/>
    <row r="244" s="2" customFormat="1"/>
    <row r="245" s="2" customFormat="1"/>
    <row r="246" s="2" customFormat="1"/>
    <row r="247" s="2" customFormat="1"/>
    <row r="248" s="2" customFormat="1"/>
    <row r="249" s="2" customFormat="1"/>
    <row r="250" s="2" customFormat="1"/>
    <row r="251" s="2" customFormat="1"/>
    <row r="252" s="2" customFormat="1"/>
    <row r="253" s="2" customFormat="1"/>
    <row r="254" s="2" customFormat="1"/>
    <row r="255" s="2" customFormat="1"/>
    <row r="256" s="2" customFormat="1"/>
    <row r="257" s="2" customFormat="1"/>
    <row r="258" s="2" customFormat="1"/>
    <row r="259" s="2" customFormat="1"/>
    <row r="260" s="2" customFormat="1"/>
    <row r="261" s="2" customFormat="1"/>
    <row r="262" s="2" customFormat="1"/>
    <row r="263" s="2" customFormat="1"/>
    <row r="264" s="2" customFormat="1"/>
    <row r="265" s="2" customFormat="1"/>
    <row r="266" s="2" customFormat="1"/>
    <row r="267" s="2" customFormat="1"/>
    <row r="268" s="2" customFormat="1"/>
    <row r="269" s="2" customFormat="1"/>
    <row r="270" s="2" customFormat="1"/>
    <row r="271" s="2" customFormat="1"/>
    <row r="272" s="2" customFormat="1"/>
    <row r="273" s="2" customFormat="1"/>
    <row r="274" s="2" customFormat="1"/>
    <row r="275" s="2" customFormat="1"/>
    <row r="276" s="2" customFormat="1"/>
    <row r="277" s="2" customFormat="1"/>
    <row r="278" s="2" customFormat="1"/>
    <row r="279" s="2" customFormat="1"/>
    <row r="280" s="2" customFormat="1"/>
    <row r="281" s="2" customFormat="1"/>
    <row r="282" s="2" customFormat="1"/>
    <row r="283" s="2" customFormat="1"/>
    <row r="284" s="2" customFormat="1"/>
    <row r="285" s="2" customFormat="1"/>
    <row r="286" s="2" customFormat="1"/>
    <row r="287" s="2" customFormat="1"/>
    <row r="288" s="2" customFormat="1"/>
    <row r="289" s="2" customFormat="1"/>
    <row r="290" s="2" customFormat="1"/>
    <row r="291" s="2" customFormat="1"/>
    <row r="292" s="2" customFormat="1"/>
    <row r="293" s="2" customFormat="1"/>
    <row r="294" s="2" customFormat="1"/>
    <row r="295" s="2" customFormat="1"/>
    <row r="296" s="2" customFormat="1"/>
    <row r="297" s="2" customFormat="1"/>
    <row r="298" s="2" customFormat="1"/>
    <row r="299" s="2" customFormat="1"/>
    <row r="300" s="2" customFormat="1"/>
    <row r="301" s="2" customFormat="1"/>
    <row r="302" s="2" customFormat="1"/>
    <row r="303" s="2" customFormat="1"/>
    <row r="304" s="2" customFormat="1"/>
    <row r="305" s="2" customFormat="1"/>
    <row r="306" s="2" customFormat="1"/>
    <row r="307" s="2" customFormat="1"/>
    <row r="308" s="2" customFormat="1"/>
    <row r="309" s="2" customFormat="1"/>
    <row r="310" s="2" customFormat="1"/>
    <row r="311" s="2" customFormat="1"/>
    <row r="312" s="2" customFormat="1"/>
    <row r="313" s="2" customFormat="1"/>
    <row r="314" s="2" customFormat="1"/>
    <row r="315" s="2" customFormat="1"/>
    <row r="316" s="2" customFormat="1"/>
    <row r="317" s="2" customFormat="1"/>
    <row r="318" s="2" customFormat="1"/>
    <row r="319" s="2" customFormat="1"/>
    <row r="320" s="2" customFormat="1"/>
    <row r="321" s="2" customFormat="1"/>
    <row r="322" s="2" customFormat="1"/>
    <row r="323" s="2" customFormat="1"/>
    <row r="324" s="2" customFormat="1"/>
    <row r="325" s="2" customFormat="1"/>
    <row r="326" s="2" customFormat="1"/>
    <row r="327" s="2" customFormat="1"/>
    <row r="328" s="2" customFormat="1"/>
    <row r="329" s="2" customFormat="1"/>
    <row r="330" s="2" customFormat="1"/>
  </sheetData>
  <mergeCells count="4">
    <mergeCell ref="A7:B7"/>
    <mergeCell ref="C17:C19"/>
    <mergeCell ref="C20:C21"/>
    <mergeCell ref="C22:C23"/>
  </mergeCells>
  <hyperlinks>
    <hyperlink ref="A12" location="Sysselsatt_kapital" display="Sysselsatt kapital" xr:uid="{00000000-0004-0000-0000-000000000000}"/>
    <hyperlink ref="A16" location="Resultat_per_aktie__SEK" display="Resultat per aktie" xr:uid="{00000000-0004-0000-0000-000001000000}"/>
    <hyperlink ref="A17" location="EBIT_" display="EBIT_" xr:uid="{00000000-0004-0000-0000-000002000000}"/>
    <hyperlink ref="A20" location="EBITA__exklusive_jämförelsestörande_poster" display="EBITA " xr:uid="{00000000-0004-0000-0000-000003000000}"/>
    <hyperlink ref="A21" location="EBITA_marginal_exklusive_jämföreslsestörande_poster" display="EBITA marginal, % " xr:uid="{00000000-0004-0000-0000-000004000000}"/>
    <hyperlink ref="A22" location="EBITDA__exklusive_jämförelsestörande_poster" display="EBITDA" xr:uid="{00000000-0004-0000-0000-000005000000}"/>
    <hyperlink ref="A23" location="EBITDA_marginal_exklusive_jämföreslsestörande_poster" display="EBITDA marginal, %" xr:uid="{00000000-0004-0000-0000-000006000000}"/>
    <hyperlink ref="A38" location="P_E_tal" display="P/E tal" xr:uid="{00000000-0004-0000-0000-000007000000}"/>
    <hyperlink ref="A41" location="Avkastning_på_sysselsatt_kapital" display="Avkastning på sysselsatt kapital" xr:uid="{00000000-0004-0000-0000-000008000000}"/>
    <hyperlink ref="A40" location="Kapitalomsättningshastighet" display="Kapitalomsättningshastighet" xr:uid="{00000000-0004-0000-0000-000009000000}"/>
    <hyperlink ref="A14" location="Kassaflöde!B61" display="Skuldsättningsgrad, %" xr:uid="{00000000-0004-0000-0000-00000A000000}"/>
    <hyperlink ref="A25" location="Soliditet" display="Soliditet" xr:uid="{00000000-0004-0000-0000-00000C000000}"/>
    <hyperlink ref="A30" location="Kassaflöde!B40" display="Nettoskuld" xr:uid="{00000000-0004-0000-0000-00000D000000}"/>
    <hyperlink ref="A33" location="Operativt_kassaflöde" display="Operativt kassaflöde" xr:uid="{00000000-0004-0000-0000-00000E000000}"/>
    <hyperlink ref="A34" location="Operativt_kassaflöde_per_aktie" display="Operativt kassaflöde per aktie" xr:uid="{00000000-0004-0000-0000-00000F000000}"/>
    <hyperlink ref="A28" location="Fritt_kassaflöde_per_aktie" display="Fritt kassaflöde per aktie" xr:uid="{00000000-0004-0000-0000-000010000000}"/>
    <hyperlink ref="A27" location="Fritt_kassaflöde" display="Fritt kassaflöde" xr:uid="{00000000-0004-0000-0000-000011000000}"/>
    <hyperlink ref="A13" location="Kassakonvertering" display="Kassakonvertering" xr:uid="{00000000-0004-0000-0000-000012000000}"/>
    <hyperlink ref="A3" location="Resultaträkningar" display="Årliga och kvartalsvisa resultaträkningar" xr:uid="{00000000-0004-0000-0000-000013000000}"/>
    <hyperlink ref="A4" location="Balansräkningar" display="Årliga och kvartalsvisa balansräkningar" xr:uid="{00000000-0004-0000-0000-000014000000}"/>
    <hyperlink ref="A5" location="Kassaflödesrapporter" display="Årliga och kvartalsvisa kassaflödesrapporter" xr:uid="{00000000-0004-0000-0000-000015000000}"/>
    <hyperlink ref="A24" location="EBITDA_Räntenetto" display="EBITDA/Räntenetto" xr:uid="{00000000-0004-0000-0000-000016000000}"/>
    <hyperlink ref="A18" location="EBIT__exklusive_jämförelsestörande_poster" display="EBIT exklusive jämförelsestörande poster" xr:uid="{00000000-0004-0000-0000-000017000000}"/>
    <hyperlink ref="A19" location="EBIT_marginal_exklusive_jämföreslsestörande_poster" display="EBIT-marginal exklusive jämförelsestörande poster, % " xr:uid="{00000000-0004-0000-0000-000018000000}"/>
    <hyperlink ref="A31" location="Kassaflöde!B64" display="Nettoskuld/EBITDA " xr:uid="{00000000-0004-0000-0000-000019000000}"/>
    <hyperlink ref="A42" location="Rntek" display="Avkastning på eget kapital" xr:uid="{00000000-0004-0000-0000-00001A000000}"/>
  </hyperlinks>
  <pageMargins left="0.7" right="0.7" top="0.75" bottom="0.75" header="0.3" footer="0.3"/>
  <pageSetup paperSize="9" orientation="landscape" r:id="rId1"/>
  <customProperties>
    <customPr name="EpmWorksheetKeyString_GU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C360"/>
  <sheetViews>
    <sheetView zoomScaleNormal="100" zoomScaleSheetLayoutView="100" workbookViewId="0">
      <pane xSplit="2" ySplit="3" topLeftCell="C4" activePane="bottomRight" state="frozen"/>
      <selection pane="topRight" activeCell="C1" sqref="C1"/>
      <selection pane="bottomLeft" activeCell="A4" sqref="A4"/>
      <selection pane="bottomRight" activeCell="B1" sqref="B1"/>
    </sheetView>
  </sheetViews>
  <sheetFormatPr defaultRowHeight="15"/>
  <cols>
    <col min="1" max="1" width="9.140625" style="2"/>
    <col min="2" max="2" width="57.7109375" customWidth="1"/>
    <col min="3" max="18" width="12.7109375" customWidth="1"/>
    <col min="19" max="19" width="9.140625" style="2"/>
    <col min="20" max="20" width="9.140625" style="1"/>
    <col min="21" max="21" width="9.140625" style="2"/>
    <col min="22" max="22" width="17.28515625" style="2" bestFit="1" customWidth="1"/>
    <col min="23" max="55" width="9.140625" style="2"/>
  </cols>
  <sheetData>
    <row r="1" spans="2:31" s="2" customFormat="1">
      <c r="B1" s="3" t="s">
        <v>38</v>
      </c>
      <c r="C1" s="3"/>
      <c r="D1" s="3"/>
      <c r="E1" s="3"/>
      <c r="F1" s="3"/>
      <c r="G1" s="3"/>
      <c r="H1" s="3"/>
      <c r="I1" s="3"/>
      <c r="J1" s="3"/>
      <c r="K1" s="3"/>
      <c r="L1" s="3"/>
      <c r="M1" s="3"/>
      <c r="N1" s="3"/>
      <c r="O1" s="3"/>
      <c r="P1" s="3"/>
      <c r="Q1" s="3"/>
      <c r="R1" s="3"/>
      <c r="T1" s="1"/>
    </row>
    <row r="2" spans="2:31" s="2" customFormat="1">
      <c r="B2" s="3"/>
      <c r="C2" s="3"/>
      <c r="D2" s="108"/>
      <c r="E2" s="3"/>
      <c r="F2" s="3"/>
      <c r="G2" s="3"/>
      <c r="H2" s="3"/>
      <c r="I2" s="1"/>
      <c r="J2" s="1"/>
      <c r="K2" s="1"/>
      <c r="L2" s="1"/>
      <c r="M2" s="1"/>
      <c r="N2" s="3"/>
      <c r="O2" s="3"/>
      <c r="P2" s="3"/>
      <c r="Q2" s="3"/>
      <c r="R2" s="3"/>
      <c r="T2" s="1"/>
    </row>
    <row r="3" spans="2:31">
      <c r="B3" s="4" t="s">
        <v>39</v>
      </c>
      <c r="C3" s="10" t="s">
        <v>275</v>
      </c>
      <c r="D3" s="10" t="s">
        <v>272</v>
      </c>
      <c r="E3" s="10" t="s">
        <v>271</v>
      </c>
      <c r="F3" s="10" t="s">
        <v>269</v>
      </c>
      <c r="G3" s="10" t="s">
        <v>261</v>
      </c>
      <c r="H3" s="10" t="s">
        <v>250</v>
      </c>
      <c r="I3" s="10" t="s">
        <v>248</v>
      </c>
      <c r="J3" s="10" t="s">
        <v>247</v>
      </c>
      <c r="K3" s="10" t="s">
        <v>244</v>
      </c>
      <c r="L3" s="10" t="s">
        <v>242</v>
      </c>
      <c r="M3" s="10" t="s">
        <v>232</v>
      </c>
      <c r="N3" s="10" t="s">
        <v>230</v>
      </c>
      <c r="O3" s="10" t="s">
        <v>229</v>
      </c>
      <c r="P3" s="10" t="s">
        <v>226</v>
      </c>
      <c r="Q3" s="10" t="s">
        <v>214</v>
      </c>
      <c r="R3" s="10" t="s">
        <v>199</v>
      </c>
      <c r="S3" s="1"/>
      <c r="T3" s="11"/>
      <c r="U3" s="12"/>
      <c r="V3" s="12"/>
      <c r="W3" s="13"/>
      <c r="X3" s="13"/>
      <c r="Y3" s="13"/>
      <c r="Z3" s="13"/>
      <c r="AA3" s="13"/>
      <c r="AB3" s="13"/>
      <c r="AC3" s="13"/>
      <c r="AD3" s="13"/>
      <c r="AE3" s="14"/>
    </row>
    <row r="4" spans="2:31" s="2" customFormat="1">
      <c r="B4" s="15" t="s">
        <v>40</v>
      </c>
      <c r="C4" s="67">
        <v>7095</v>
      </c>
      <c r="D4" s="67">
        <f>SUM(E4:H4)</f>
        <v>23789</v>
      </c>
      <c r="E4" s="67">
        <v>6016</v>
      </c>
      <c r="F4" s="67">
        <v>5871</v>
      </c>
      <c r="G4" s="67">
        <v>6080</v>
      </c>
      <c r="H4" s="67">
        <v>5822</v>
      </c>
      <c r="I4" s="67">
        <f>SUM(J4:M4)</f>
        <v>21494</v>
      </c>
      <c r="J4" s="67">
        <v>5409</v>
      </c>
      <c r="K4" s="67">
        <v>5077</v>
      </c>
      <c r="L4" s="67">
        <v>4985</v>
      </c>
      <c r="M4" s="67">
        <v>6023</v>
      </c>
      <c r="N4" s="67">
        <f>SUM(O4:R4)</f>
        <v>23945</v>
      </c>
      <c r="O4" s="67">
        <v>5980</v>
      </c>
      <c r="P4" s="67">
        <v>5918</v>
      </c>
      <c r="Q4" s="67">
        <v>6052</v>
      </c>
      <c r="R4" s="67">
        <v>5995</v>
      </c>
      <c r="T4" s="18"/>
      <c r="U4" s="19"/>
      <c r="V4" s="19"/>
      <c r="W4" s="19"/>
      <c r="X4" s="19"/>
      <c r="Y4" s="19"/>
      <c r="Z4" s="19"/>
      <c r="AA4" s="19"/>
      <c r="AB4" s="19"/>
      <c r="AC4" s="19"/>
      <c r="AD4" s="19"/>
      <c r="AE4" s="14"/>
    </row>
    <row r="5" spans="2:31" s="2" customFormat="1">
      <c r="B5" s="15" t="s">
        <v>41</v>
      </c>
      <c r="C5" s="67">
        <v>-4533</v>
      </c>
      <c r="D5" s="67">
        <f>SUM(E5:H5)</f>
        <v>-15232</v>
      </c>
      <c r="E5" s="67">
        <v>-3966</v>
      </c>
      <c r="F5" s="67">
        <v>-3762</v>
      </c>
      <c r="G5" s="67">
        <v>-3841</v>
      </c>
      <c r="H5" s="67">
        <v>-3663</v>
      </c>
      <c r="I5" s="67">
        <f>SUM(J5:M5)</f>
        <v>-13910</v>
      </c>
      <c r="J5" s="67">
        <v>-3403</v>
      </c>
      <c r="K5" s="67">
        <v>-3372</v>
      </c>
      <c r="L5" s="67">
        <v>-3267</v>
      </c>
      <c r="M5" s="67">
        <v>-3868</v>
      </c>
      <c r="N5" s="67">
        <f>SUM(O5:R5)</f>
        <v>-15288</v>
      </c>
      <c r="O5" s="67">
        <v>-3853</v>
      </c>
      <c r="P5" s="67">
        <v>-3837</v>
      </c>
      <c r="Q5" s="67">
        <v>-3812</v>
      </c>
      <c r="R5" s="67">
        <v>-3786</v>
      </c>
      <c r="T5" s="18"/>
      <c r="U5" s="19"/>
      <c r="V5" s="19"/>
      <c r="W5" s="19"/>
      <c r="X5" s="19"/>
      <c r="Y5" s="19"/>
      <c r="Z5" s="19"/>
      <c r="AA5" s="19"/>
      <c r="AB5" s="19"/>
      <c r="AC5" s="19"/>
      <c r="AD5" s="19"/>
    </row>
    <row r="6" spans="2:31" s="2" customFormat="1">
      <c r="B6" s="20" t="s">
        <v>42</v>
      </c>
      <c r="C6" s="21">
        <f t="shared" ref="C6:D6" si="0">SUM(C4:C5)</f>
        <v>2562</v>
      </c>
      <c r="D6" s="21">
        <f t="shared" si="0"/>
        <v>8557</v>
      </c>
      <c r="E6" s="21">
        <f>SUM(E4:E5)</f>
        <v>2050</v>
      </c>
      <c r="F6" s="21">
        <f>SUM(F4:F5)</f>
        <v>2109</v>
      </c>
      <c r="G6" s="21">
        <f>SUM(G4:G5)</f>
        <v>2239</v>
      </c>
      <c r="H6" s="21">
        <f>SUM(H4:H5)</f>
        <v>2159</v>
      </c>
      <c r="I6" s="21">
        <f t="shared" ref="I6" si="1">SUM(I4:I5)</f>
        <v>7584</v>
      </c>
      <c r="J6" s="21">
        <f t="shared" ref="J6:P6" si="2">SUM(J4:J5)</f>
        <v>2006</v>
      </c>
      <c r="K6" s="21">
        <f t="shared" si="2"/>
        <v>1705</v>
      </c>
      <c r="L6" s="21">
        <f t="shared" si="2"/>
        <v>1718</v>
      </c>
      <c r="M6" s="21">
        <f t="shared" si="2"/>
        <v>2155</v>
      </c>
      <c r="N6" s="21">
        <f t="shared" si="2"/>
        <v>8657</v>
      </c>
      <c r="O6" s="21">
        <f>SUM(O4:O5)</f>
        <v>2127</v>
      </c>
      <c r="P6" s="21">
        <f t="shared" si="2"/>
        <v>2081</v>
      </c>
      <c r="Q6" s="21">
        <f t="shared" ref="Q6:R6" si="3">SUM(Q4:Q5)</f>
        <v>2240</v>
      </c>
      <c r="R6" s="21">
        <f t="shared" si="3"/>
        <v>2209</v>
      </c>
      <c r="T6" s="1"/>
    </row>
    <row r="7" spans="2:31" s="2" customFormat="1">
      <c r="B7" s="15" t="s">
        <v>43</v>
      </c>
      <c r="C7" s="67">
        <v>-523</v>
      </c>
      <c r="D7" s="67">
        <f t="shared" ref="D7:D12" si="4">SUM(E7:H7)</f>
        <v>-1890</v>
      </c>
      <c r="E7" s="67">
        <v>-473</v>
      </c>
      <c r="F7" s="67">
        <v>-505</v>
      </c>
      <c r="G7" s="67">
        <v>-465</v>
      </c>
      <c r="H7" s="67">
        <v>-447</v>
      </c>
      <c r="I7" s="67">
        <f t="shared" ref="I7:I12" si="5">SUM(J7:M7)</f>
        <v>-1771</v>
      </c>
      <c r="J7" s="67">
        <v>-419</v>
      </c>
      <c r="K7" s="67">
        <v>-407</v>
      </c>
      <c r="L7" s="67">
        <v>-419</v>
      </c>
      <c r="M7" s="67">
        <v>-526</v>
      </c>
      <c r="N7" s="67">
        <f t="shared" ref="N7:N12" si="6">SUM(O7:R7)</f>
        <v>-1990</v>
      </c>
      <c r="O7" s="67">
        <v>-493</v>
      </c>
      <c r="P7" s="67">
        <v>-480</v>
      </c>
      <c r="Q7" s="67">
        <v>-513</v>
      </c>
      <c r="R7" s="67">
        <v>-504</v>
      </c>
      <c r="T7" s="1"/>
    </row>
    <row r="8" spans="2:31" s="2" customFormat="1">
      <c r="B8" s="15" t="s">
        <v>44</v>
      </c>
      <c r="C8" s="67">
        <v>-656</v>
      </c>
      <c r="D8" s="67">
        <f t="shared" si="4"/>
        <v>-2328</v>
      </c>
      <c r="E8" s="67">
        <v>-625</v>
      </c>
      <c r="F8" s="67">
        <v>-522</v>
      </c>
      <c r="G8" s="67">
        <v>-582</v>
      </c>
      <c r="H8" s="67">
        <v>-599</v>
      </c>
      <c r="I8" s="67">
        <f t="shared" si="5"/>
        <v>-2282</v>
      </c>
      <c r="J8" s="67">
        <v>-593</v>
      </c>
      <c r="K8" s="67">
        <v>-498</v>
      </c>
      <c r="L8" s="67">
        <v>-538</v>
      </c>
      <c r="M8" s="67">
        <v>-653</v>
      </c>
      <c r="N8" s="67">
        <f t="shared" si="6"/>
        <v>-2481</v>
      </c>
      <c r="O8" s="67">
        <v>-640</v>
      </c>
      <c r="P8" s="67">
        <v>-595</v>
      </c>
      <c r="Q8" s="67">
        <v>-617</v>
      </c>
      <c r="R8" s="67">
        <v>-629</v>
      </c>
      <c r="T8" s="1"/>
    </row>
    <row r="9" spans="2:31" s="2" customFormat="1">
      <c r="B9" s="15" t="s">
        <v>45</v>
      </c>
      <c r="C9" s="67">
        <v>-122</v>
      </c>
      <c r="D9" s="67">
        <f t="shared" si="4"/>
        <v>-432</v>
      </c>
      <c r="E9" s="67">
        <v>-111</v>
      </c>
      <c r="F9" s="67">
        <v>-109</v>
      </c>
      <c r="G9" s="67">
        <v>-104</v>
      </c>
      <c r="H9" s="67">
        <v>-108</v>
      </c>
      <c r="I9" s="67">
        <f t="shared" si="5"/>
        <v>-433</v>
      </c>
      <c r="J9" s="67">
        <v>-112</v>
      </c>
      <c r="K9" s="67">
        <v>-94</v>
      </c>
      <c r="L9" s="67">
        <v>-105</v>
      </c>
      <c r="M9" s="67">
        <v>-122</v>
      </c>
      <c r="N9" s="67">
        <f t="shared" si="6"/>
        <v>-448</v>
      </c>
      <c r="O9" s="67">
        <v>-112</v>
      </c>
      <c r="P9" s="67">
        <v>-112</v>
      </c>
      <c r="Q9" s="67">
        <v>-114</v>
      </c>
      <c r="R9" s="67">
        <v>-110</v>
      </c>
      <c r="T9" s="1"/>
    </row>
    <row r="10" spans="2:31" s="2" customFormat="1">
      <c r="B10" s="15" t="s">
        <v>277</v>
      </c>
      <c r="C10" s="67">
        <v>14</v>
      </c>
      <c r="D10" s="67">
        <f t="shared" si="4"/>
        <v>265</v>
      </c>
      <c r="E10" s="67">
        <v>136</v>
      </c>
      <c r="F10" s="67">
        <v>52</v>
      </c>
      <c r="G10" s="67">
        <v>37</v>
      </c>
      <c r="H10" s="67">
        <v>40</v>
      </c>
      <c r="I10" s="67">
        <f t="shared" si="5"/>
        <v>304</v>
      </c>
      <c r="J10" s="67">
        <v>144</v>
      </c>
      <c r="K10" s="67">
        <v>62</v>
      </c>
      <c r="L10" s="67">
        <v>54</v>
      </c>
      <c r="M10" s="67">
        <v>44</v>
      </c>
      <c r="N10" s="67">
        <f t="shared" si="6"/>
        <v>214</v>
      </c>
      <c r="O10" s="67">
        <v>45</v>
      </c>
      <c r="P10" s="67">
        <v>49</v>
      </c>
      <c r="Q10" s="67">
        <v>61</v>
      </c>
      <c r="R10" s="67">
        <v>59</v>
      </c>
      <c r="T10" s="1"/>
    </row>
    <row r="11" spans="2:31" s="2" customFormat="1">
      <c r="B11" s="15" t="s">
        <v>278</v>
      </c>
      <c r="C11" s="67">
        <v>-47</v>
      </c>
      <c r="D11" s="67">
        <f t="shared" si="4"/>
        <v>-269</v>
      </c>
      <c r="E11" s="67">
        <v>-49</v>
      </c>
      <c r="F11" s="67">
        <v>-69</v>
      </c>
      <c r="G11" s="67">
        <v>-88</v>
      </c>
      <c r="H11" s="67">
        <v>-63</v>
      </c>
      <c r="I11" s="67">
        <f t="shared" si="5"/>
        <v>-396</v>
      </c>
      <c r="J11" s="67">
        <v>-181</v>
      </c>
      <c r="K11" s="67">
        <v>-84</v>
      </c>
      <c r="L11" s="67">
        <v>-97</v>
      </c>
      <c r="M11" s="67">
        <v>-34</v>
      </c>
      <c r="N11" s="67">
        <f t="shared" si="6"/>
        <v>-264</v>
      </c>
      <c r="O11" s="67">
        <v>-44</v>
      </c>
      <c r="P11" s="67">
        <v>-43</v>
      </c>
      <c r="Q11" s="67">
        <v>-95</v>
      </c>
      <c r="R11" s="67">
        <v>-82</v>
      </c>
      <c r="T11" s="1"/>
    </row>
    <row r="12" spans="2:31" s="2" customFormat="1">
      <c r="B12" s="15" t="s">
        <v>46</v>
      </c>
      <c r="C12" s="67">
        <v>2</v>
      </c>
      <c r="D12" s="67">
        <f t="shared" si="4"/>
        <v>0</v>
      </c>
      <c r="E12" s="67">
        <v>0</v>
      </c>
      <c r="F12" s="67">
        <v>0</v>
      </c>
      <c r="G12" s="67">
        <v>0</v>
      </c>
      <c r="H12" s="67">
        <v>0</v>
      </c>
      <c r="I12" s="67">
        <f t="shared" si="5"/>
        <v>0</v>
      </c>
      <c r="J12" s="67">
        <v>0</v>
      </c>
      <c r="K12" s="67">
        <v>0</v>
      </c>
      <c r="L12" s="67">
        <v>-1</v>
      </c>
      <c r="M12" s="67">
        <v>1</v>
      </c>
      <c r="N12" s="67">
        <f t="shared" si="6"/>
        <v>1</v>
      </c>
      <c r="O12" s="67">
        <v>-1</v>
      </c>
      <c r="P12" s="67">
        <v>2</v>
      </c>
      <c r="Q12" s="67">
        <v>0</v>
      </c>
      <c r="R12" s="67">
        <v>0</v>
      </c>
      <c r="T12" s="1"/>
    </row>
    <row r="13" spans="2:31" s="2" customFormat="1">
      <c r="B13" s="20" t="s">
        <v>47</v>
      </c>
      <c r="C13" s="21">
        <f t="shared" ref="C13:D13" si="7">SUM(C6:C12)</f>
        <v>1230</v>
      </c>
      <c r="D13" s="21">
        <f t="shared" si="7"/>
        <v>3903</v>
      </c>
      <c r="E13" s="21">
        <f>SUM(E6:E12)</f>
        <v>928</v>
      </c>
      <c r="F13" s="21">
        <f>SUM(F6:F12)</f>
        <v>956</v>
      </c>
      <c r="G13" s="21">
        <f>SUM(G6:G12)</f>
        <v>1037</v>
      </c>
      <c r="H13" s="21">
        <f>SUM(H6:H12)</f>
        <v>982</v>
      </c>
      <c r="I13" s="21">
        <f t="shared" ref="I13" si="8">SUM(I6:I12)</f>
        <v>3006</v>
      </c>
      <c r="J13" s="21">
        <f>SUM(J6:J12)</f>
        <v>845</v>
      </c>
      <c r="K13" s="21">
        <f>SUM(K6:K12)</f>
        <v>684</v>
      </c>
      <c r="L13" s="21">
        <f>SUM(L6:L12)</f>
        <v>612</v>
      </c>
      <c r="M13" s="21">
        <f t="shared" ref="M13:N13" si="9">SUM(M6:M12)</f>
        <v>865</v>
      </c>
      <c r="N13" s="21">
        <f t="shared" si="9"/>
        <v>3689</v>
      </c>
      <c r="O13" s="21">
        <f>SUM(O6:O12)</f>
        <v>882</v>
      </c>
      <c r="P13" s="21">
        <f>SUM(P6:P12)</f>
        <v>902</v>
      </c>
      <c r="Q13" s="21">
        <f t="shared" ref="Q13:R13" si="10">SUM(Q6:Q12)</f>
        <v>962</v>
      </c>
      <c r="R13" s="21">
        <f t="shared" si="10"/>
        <v>943</v>
      </c>
      <c r="S13" s="1"/>
      <c r="T13" s="1"/>
    </row>
    <row r="14" spans="2:31" s="2" customFormat="1">
      <c r="B14" s="15" t="s">
        <v>48</v>
      </c>
      <c r="C14" s="67">
        <v>-25</v>
      </c>
      <c r="D14" s="67">
        <f>SUM(E14:H14)</f>
        <v>-83</v>
      </c>
      <c r="E14" s="67">
        <v>-129</v>
      </c>
      <c r="F14" s="67">
        <v>-19</v>
      </c>
      <c r="G14" s="67">
        <v>-40</v>
      </c>
      <c r="H14" s="67">
        <v>105</v>
      </c>
      <c r="I14" s="67">
        <f>SUM(J14:M14)</f>
        <v>-260</v>
      </c>
      <c r="J14" s="67">
        <v>-107</v>
      </c>
      <c r="K14" s="67">
        <v>-71</v>
      </c>
      <c r="L14" s="67">
        <v>-55</v>
      </c>
      <c r="M14" s="67">
        <v>-27</v>
      </c>
      <c r="N14" s="67">
        <f>SUM(O14:R14)</f>
        <v>-1017</v>
      </c>
      <c r="O14" s="67">
        <v>-827</v>
      </c>
      <c r="P14" s="67">
        <v>-101</v>
      </c>
      <c r="Q14" s="67">
        <v>-75</v>
      </c>
      <c r="R14" s="67">
        <v>-14</v>
      </c>
      <c r="S14" s="1"/>
      <c r="T14" s="1"/>
    </row>
    <row r="15" spans="2:31" s="2" customFormat="1">
      <c r="B15" s="20" t="s">
        <v>15</v>
      </c>
      <c r="C15" s="21">
        <f t="shared" ref="C15:D15" si="11">SUM(C13:C14)</f>
        <v>1205</v>
      </c>
      <c r="D15" s="21">
        <f t="shared" si="11"/>
        <v>3820</v>
      </c>
      <c r="E15" s="21">
        <f>SUM(E13:E14)</f>
        <v>799</v>
      </c>
      <c r="F15" s="21">
        <f>SUM(F13:F14)</f>
        <v>937</v>
      </c>
      <c r="G15" s="21">
        <f>SUM(G13:G14)</f>
        <v>997</v>
      </c>
      <c r="H15" s="21">
        <f>SUM(H13:H14)</f>
        <v>1087</v>
      </c>
      <c r="I15" s="21">
        <f t="shared" ref="I15" si="12">SUM(I13:I14)</f>
        <v>2746</v>
      </c>
      <c r="J15" s="21">
        <f t="shared" ref="J15:N15" si="13">SUM(J13:J14)</f>
        <v>738</v>
      </c>
      <c r="K15" s="21">
        <f t="shared" si="13"/>
        <v>613</v>
      </c>
      <c r="L15" s="21">
        <f t="shared" si="13"/>
        <v>557</v>
      </c>
      <c r="M15" s="21">
        <f t="shared" si="13"/>
        <v>838</v>
      </c>
      <c r="N15" s="21">
        <f t="shared" si="13"/>
        <v>2672</v>
      </c>
      <c r="O15" s="21">
        <f>SUM(O13:O14)</f>
        <v>55</v>
      </c>
      <c r="P15" s="21">
        <f>SUM(P13:P14)</f>
        <v>801</v>
      </c>
      <c r="Q15" s="21">
        <f>SUM(Q13:Q14)</f>
        <v>887</v>
      </c>
      <c r="R15" s="21">
        <f>SUM(R13:R14)</f>
        <v>929</v>
      </c>
      <c r="T15" s="1"/>
    </row>
    <row r="16" spans="2:31" s="2" customFormat="1">
      <c r="B16" s="22" t="s">
        <v>237</v>
      </c>
      <c r="C16" s="67">
        <v>-45</v>
      </c>
      <c r="D16" s="67">
        <f>SUM(E16:H16)</f>
        <v>-140</v>
      </c>
      <c r="E16" s="22">
        <v>-35</v>
      </c>
      <c r="F16" s="22">
        <v>-33</v>
      </c>
      <c r="G16" s="22">
        <v>-37</v>
      </c>
      <c r="H16" s="22">
        <v>-35</v>
      </c>
      <c r="I16" s="67">
        <f>SUM(J16:M16)</f>
        <v>-193</v>
      </c>
      <c r="J16" s="22">
        <v>-51</v>
      </c>
      <c r="K16" s="22">
        <v>-32</v>
      </c>
      <c r="L16" s="22">
        <v>-41</v>
      </c>
      <c r="M16" s="22">
        <v>-69</v>
      </c>
      <c r="N16" s="67">
        <f>SUM(O16:R16)</f>
        <v>-245</v>
      </c>
      <c r="O16" s="22">
        <v>-50</v>
      </c>
      <c r="P16" s="22">
        <v>-49</v>
      </c>
      <c r="Q16" s="22">
        <v>-81</v>
      </c>
      <c r="R16" s="22">
        <v>-65</v>
      </c>
      <c r="T16" s="1"/>
    </row>
    <row r="17" spans="2:22" s="2" customFormat="1">
      <c r="B17" s="20" t="s">
        <v>49</v>
      </c>
      <c r="C17" s="21">
        <f t="shared" ref="C17:D17" si="14">SUM(C15:C16)</f>
        <v>1160</v>
      </c>
      <c r="D17" s="21">
        <f t="shared" si="14"/>
        <v>3680</v>
      </c>
      <c r="E17" s="21">
        <f t="shared" ref="E17:R17" si="15">SUM(E15:E16)</f>
        <v>764</v>
      </c>
      <c r="F17" s="21">
        <f t="shared" si="15"/>
        <v>904</v>
      </c>
      <c r="G17" s="21">
        <f t="shared" si="15"/>
        <v>960</v>
      </c>
      <c r="H17" s="21">
        <f t="shared" si="15"/>
        <v>1052</v>
      </c>
      <c r="I17" s="21">
        <f t="shared" si="15"/>
        <v>2553</v>
      </c>
      <c r="J17" s="21">
        <f t="shared" si="15"/>
        <v>687</v>
      </c>
      <c r="K17" s="21">
        <f t="shared" si="15"/>
        <v>581</v>
      </c>
      <c r="L17" s="21">
        <f t="shared" si="15"/>
        <v>516</v>
      </c>
      <c r="M17" s="21">
        <f t="shared" si="15"/>
        <v>769</v>
      </c>
      <c r="N17" s="21">
        <f t="shared" si="15"/>
        <v>2427</v>
      </c>
      <c r="O17" s="21">
        <f t="shared" si="15"/>
        <v>5</v>
      </c>
      <c r="P17" s="21">
        <f t="shared" si="15"/>
        <v>752</v>
      </c>
      <c r="Q17" s="21">
        <f t="shared" si="15"/>
        <v>806</v>
      </c>
      <c r="R17" s="21">
        <f t="shared" si="15"/>
        <v>864</v>
      </c>
      <c r="T17" s="1"/>
    </row>
    <row r="18" spans="2:22" s="2" customFormat="1">
      <c r="B18" s="15" t="s">
        <v>50</v>
      </c>
      <c r="C18" s="67">
        <v>-300</v>
      </c>
      <c r="D18" s="67">
        <f>SUM(E18:H18)</f>
        <v>-971</v>
      </c>
      <c r="E18" s="67">
        <v>-253</v>
      </c>
      <c r="F18" s="67">
        <v>-230</v>
      </c>
      <c r="G18" s="67">
        <v>-246</v>
      </c>
      <c r="H18" s="67">
        <v>-242</v>
      </c>
      <c r="I18" s="67">
        <f>SUM(J18:M18)</f>
        <v>-683</v>
      </c>
      <c r="J18" s="67">
        <v>-190</v>
      </c>
      <c r="K18" s="67">
        <v>-149</v>
      </c>
      <c r="L18" s="67">
        <v>-126</v>
      </c>
      <c r="M18" s="67">
        <v>-218</v>
      </c>
      <c r="N18" s="67">
        <f>SUM(O18:R18)</f>
        <v>-794</v>
      </c>
      <c r="O18" s="67">
        <v>-74</v>
      </c>
      <c r="P18" s="67">
        <v>-226</v>
      </c>
      <c r="Q18" s="67">
        <v>-240</v>
      </c>
      <c r="R18" s="67">
        <v>-254</v>
      </c>
      <c r="S18" s="14"/>
      <c r="T18" s="1"/>
    </row>
    <row r="19" spans="2:22" s="2" customFormat="1">
      <c r="B19" s="20" t="s">
        <v>204</v>
      </c>
      <c r="C19" s="21">
        <f t="shared" ref="C19:D19" si="16">SUM(C17:C18)</f>
        <v>860</v>
      </c>
      <c r="D19" s="21">
        <f t="shared" si="16"/>
        <v>2709</v>
      </c>
      <c r="E19" s="21">
        <f>SUM(E17:E18)</f>
        <v>511</v>
      </c>
      <c r="F19" s="21">
        <f>SUM(F17:F18)</f>
        <v>674</v>
      </c>
      <c r="G19" s="21">
        <f>SUM(G17:G18)</f>
        <v>714</v>
      </c>
      <c r="H19" s="21">
        <f>SUM(H17:H18)</f>
        <v>810</v>
      </c>
      <c r="I19" s="21">
        <f t="shared" ref="I19" si="17">SUM(I17:I18)</f>
        <v>1870</v>
      </c>
      <c r="J19" s="21">
        <f t="shared" ref="J19:N19" si="18">SUM(J17:J18)</f>
        <v>497</v>
      </c>
      <c r="K19" s="21">
        <f t="shared" si="18"/>
        <v>432</v>
      </c>
      <c r="L19" s="21">
        <f t="shared" si="18"/>
        <v>390</v>
      </c>
      <c r="M19" s="21">
        <f t="shared" si="18"/>
        <v>551</v>
      </c>
      <c r="N19" s="21">
        <f t="shared" si="18"/>
        <v>1633</v>
      </c>
      <c r="O19" s="21">
        <f t="shared" ref="O19:R19" si="19">SUM(O17:O18)</f>
        <v>-69</v>
      </c>
      <c r="P19" s="21">
        <f t="shared" si="19"/>
        <v>526</v>
      </c>
      <c r="Q19" s="21">
        <f t="shared" si="19"/>
        <v>566</v>
      </c>
      <c r="R19" s="21">
        <f t="shared" si="19"/>
        <v>610</v>
      </c>
      <c r="T19" s="1"/>
    </row>
    <row r="20" spans="2:22" s="2" customFormat="1">
      <c r="B20" s="81" t="s">
        <v>205</v>
      </c>
      <c r="C20" s="116">
        <v>443</v>
      </c>
      <c r="D20" s="116">
        <f>SUM(E20:H20)</f>
        <v>1007</v>
      </c>
      <c r="E20" s="66">
        <v>241</v>
      </c>
      <c r="F20" s="66">
        <v>194</v>
      </c>
      <c r="G20" s="66">
        <v>278</v>
      </c>
      <c r="H20" s="66">
        <v>294</v>
      </c>
      <c r="I20" s="66">
        <f>SUM(J20:M20)</f>
        <v>841</v>
      </c>
      <c r="J20" s="66">
        <v>163</v>
      </c>
      <c r="K20" s="66">
        <v>220</v>
      </c>
      <c r="L20" s="66">
        <v>182</v>
      </c>
      <c r="M20" s="66">
        <v>276</v>
      </c>
      <c r="N20" s="116">
        <f>SUM(O20:R20)</f>
        <v>-1832</v>
      </c>
      <c r="O20" s="116">
        <v>-2450</v>
      </c>
      <c r="P20" s="66">
        <v>136</v>
      </c>
      <c r="Q20" s="66">
        <v>240</v>
      </c>
      <c r="R20" s="66">
        <v>242</v>
      </c>
      <c r="T20" s="1"/>
    </row>
    <row r="21" spans="2:22" s="2" customFormat="1">
      <c r="B21" s="52" t="s">
        <v>51</v>
      </c>
      <c r="C21" s="117">
        <f t="shared" ref="C21:D21" si="20">SUM(C19:C20)</f>
        <v>1303</v>
      </c>
      <c r="D21" s="117">
        <f t="shared" si="20"/>
        <v>3716</v>
      </c>
      <c r="E21" s="117">
        <f>SUM(E19:E20)</f>
        <v>752</v>
      </c>
      <c r="F21" s="117">
        <f>SUM(F19:F20)</f>
        <v>868</v>
      </c>
      <c r="G21" s="117">
        <f>SUM(G19:G20)</f>
        <v>992</v>
      </c>
      <c r="H21" s="117">
        <f>SUM(H19:H20)</f>
        <v>1104</v>
      </c>
      <c r="I21" s="117">
        <f t="shared" ref="I21:L21" si="21">SUM(I19:I20)</f>
        <v>2711</v>
      </c>
      <c r="J21" s="117">
        <f t="shared" si="21"/>
        <v>660</v>
      </c>
      <c r="K21" s="117">
        <f t="shared" si="21"/>
        <v>652</v>
      </c>
      <c r="L21" s="117">
        <f t="shared" si="21"/>
        <v>572</v>
      </c>
      <c r="M21" s="117">
        <f t="shared" ref="M21:N21" si="22">SUM(M19:M20)</f>
        <v>827</v>
      </c>
      <c r="N21" s="117">
        <f t="shared" si="22"/>
        <v>-199</v>
      </c>
      <c r="O21" s="117">
        <f>SUM(O19:O20)</f>
        <v>-2519</v>
      </c>
      <c r="P21" s="117">
        <f>SUM(P19:P20)</f>
        <v>662</v>
      </c>
      <c r="Q21" s="117">
        <f>SUM(Q19:Q20)</f>
        <v>806</v>
      </c>
      <c r="R21" s="117">
        <f>SUM(R19:R20)</f>
        <v>852</v>
      </c>
      <c r="T21" s="1"/>
    </row>
    <row r="22" spans="2:22" s="2" customFormat="1">
      <c r="B22" s="15" t="s">
        <v>52</v>
      </c>
      <c r="C22" s="16">
        <v>1303</v>
      </c>
      <c r="D22" s="16">
        <v>3717</v>
      </c>
      <c r="E22" s="16">
        <v>752</v>
      </c>
      <c r="F22" s="16">
        <v>869</v>
      </c>
      <c r="G22" s="16">
        <v>992</v>
      </c>
      <c r="H22" s="16">
        <v>1104</v>
      </c>
      <c r="I22" s="16">
        <v>2712</v>
      </c>
      <c r="J22" s="16">
        <v>661</v>
      </c>
      <c r="K22" s="16">
        <v>652</v>
      </c>
      <c r="L22" s="16">
        <v>572</v>
      </c>
      <c r="M22" s="16">
        <v>827</v>
      </c>
      <c r="N22" s="16">
        <v>-199</v>
      </c>
      <c r="O22" s="16">
        <v>-2519</v>
      </c>
      <c r="P22" s="16">
        <v>662</v>
      </c>
      <c r="Q22" s="16">
        <v>806</v>
      </c>
      <c r="R22" s="16">
        <v>852</v>
      </c>
      <c r="T22" s="1"/>
    </row>
    <row r="23" spans="2:22" s="2" customFormat="1">
      <c r="B23" s="65" t="s">
        <v>125</v>
      </c>
      <c r="C23" s="65">
        <v>0</v>
      </c>
      <c r="D23" s="65">
        <v>-1</v>
      </c>
      <c r="E23" s="65">
        <v>0</v>
      </c>
      <c r="F23" s="65">
        <v>-1</v>
      </c>
      <c r="G23" s="66">
        <v>0</v>
      </c>
      <c r="H23" s="65">
        <v>0</v>
      </c>
      <c r="I23" s="65">
        <v>-1</v>
      </c>
      <c r="J23" s="65">
        <v>-1</v>
      </c>
      <c r="K23" s="65">
        <v>0</v>
      </c>
      <c r="L23" s="66">
        <v>0</v>
      </c>
      <c r="M23" s="66">
        <v>0</v>
      </c>
      <c r="N23" s="65">
        <v>0</v>
      </c>
      <c r="O23" s="65">
        <v>0</v>
      </c>
      <c r="P23" s="66">
        <v>0</v>
      </c>
      <c r="Q23" s="66">
        <v>0</v>
      </c>
      <c r="R23" s="66">
        <v>0</v>
      </c>
      <c r="S23" s="1"/>
      <c r="T23" s="1"/>
    </row>
    <row r="24" spans="2:22" s="2" customFormat="1">
      <c r="B24" s="19"/>
      <c r="C24" s="19"/>
      <c r="D24" s="19"/>
      <c r="E24" s="19"/>
      <c r="F24" s="19"/>
      <c r="G24" s="19"/>
      <c r="H24" s="19"/>
      <c r="I24" s="19"/>
      <c r="J24" s="19"/>
      <c r="K24" s="19"/>
      <c r="L24" s="19"/>
      <c r="M24" s="19"/>
      <c r="N24" s="19"/>
      <c r="O24" s="19"/>
      <c r="P24" s="17"/>
      <c r="Q24" s="19"/>
      <c r="R24" s="19"/>
      <c r="S24" s="1"/>
      <c r="T24" s="1"/>
    </row>
    <row r="25" spans="2:22" s="2" customFormat="1">
      <c r="B25" s="24"/>
      <c r="C25" s="24"/>
      <c r="D25" s="24"/>
      <c r="E25" s="24"/>
      <c r="F25" s="24"/>
      <c r="G25" s="24"/>
      <c r="H25" s="24"/>
      <c r="I25" s="24"/>
      <c r="J25" s="24"/>
      <c r="K25" s="24"/>
      <c r="L25" s="24"/>
      <c r="M25" s="24"/>
      <c r="N25" s="24"/>
      <c r="O25" s="24"/>
      <c r="P25" s="24"/>
      <c r="Q25" s="24"/>
      <c r="R25" s="24"/>
      <c r="T25" s="1"/>
    </row>
    <row r="26" spans="2:22" s="2" customFormat="1">
      <c r="B26" s="4" t="s">
        <v>240</v>
      </c>
      <c r="C26" s="10" t="s">
        <v>275</v>
      </c>
      <c r="D26" s="10" t="s">
        <v>272</v>
      </c>
      <c r="E26" s="10" t="s">
        <v>271</v>
      </c>
      <c r="F26" s="10" t="s">
        <v>269</v>
      </c>
      <c r="G26" s="10" t="s">
        <v>261</v>
      </c>
      <c r="H26" s="10" t="s">
        <v>250</v>
      </c>
      <c r="I26" s="10" t="s">
        <v>248</v>
      </c>
      <c r="J26" s="10" t="s">
        <v>247</v>
      </c>
      <c r="K26" s="10" t="s">
        <v>244</v>
      </c>
      <c r="L26" s="10" t="s">
        <v>242</v>
      </c>
      <c r="M26" s="10" t="s">
        <v>232</v>
      </c>
      <c r="N26" s="10" t="s">
        <v>230</v>
      </c>
      <c r="O26" s="10" t="s">
        <v>229</v>
      </c>
      <c r="P26" s="10" t="s">
        <v>226</v>
      </c>
      <c r="Q26" s="10" t="s">
        <v>214</v>
      </c>
      <c r="R26" s="10" t="s">
        <v>199</v>
      </c>
      <c r="T26" s="1"/>
      <c r="V26" s="25"/>
    </row>
    <row r="27" spans="2:22" s="2" customFormat="1">
      <c r="B27" s="15" t="s">
        <v>206</v>
      </c>
      <c r="C27" s="119">
        <f>C19/(C35/1000000)</f>
        <v>3.1726657521223989</v>
      </c>
      <c r="D27" s="119">
        <f t="shared" ref="D27:R27" si="23">D19/(D33/1000000)</f>
        <v>9.9936628225151711</v>
      </c>
      <c r="E27" s="119">
        <f t="shared" si="23"/>
        <v>1.8851095246604845</v>
      </c>
      <c r="F27" s="119">
        <f t="shared" si="23"/>
        <v>2.4864262614895627</v>
      </c>
      <c r="G27" s="119">
        <f t="shared" si="23"/>
        <v>2.6339886508954717</v>
      </c>
      <c r="H27" s="119">
        <f t="shared" si="23"/>
        <v>2.9881383854696528</v>
      </c>
      <c r="I27" s="119">
        <f t="shared" si="23"/>
        <v>6.8985417047262354</v>
      </c>
      <c r="J27" s="119">
        <f t="shared" si="23"/>
        <v>1.8334626883684166</v>
      </c>
      <c r="K27" s="119">
        <f t="shared" si="23"/>
        <v>1.5936738055838149</v>
      </c>
      <c r="L27" s="119">
        <f t="shared" si="23"/>
        <v>1.4387332967076105</v>
      </c>
      <c r="M27" s="119">
        <f t="shared" si="23"/>
        <v>2.0326719140663934</v>
      </c>
      <c r="N27" s="119">
        <f t="shared" si="23"/>
        <v>6.024234547496226</v>
      </c>
      <c r="O27" s="119">
        <f t="shared" si="23"/>
        <v>-0.25454512172519261</v>
      </c>
      <c r="P27" s="119">
        <f t="shared" si="23"/>
        <v>1.9404454206877004</v>
      </c>
      <c r="Q27" s="119">
        <f t="shared" si="23"/>
        <v>2.0880078100936093</v>
      </c>
      <c r="R27" s="119">
        <f t="shared" si="23"/>
        <v>2.2503264384401089</v>
      </c>
      <c r="T27" s="1"/>
      <c r="V27" s="26"/>
    </row>
    <row r="28" spans="2:22" s="2" customFormat="1">
      <c r="B28" s="15" t="s">
        <v>12</v>
      </c>
      <c r="C28" s="119">
        <f>C20/(C35/1000000)</f>
        <v>1.6342917769653753</v>
      </c>
      <c r="D28" s="119">
        <f t="shared" ref="D28:R28" si="24">D20/(D33/1000000)</f>
        <v>3.7148831532937536</v>
      </c>
      <c r="E28" s="119">
        <f t="shared" si="24"/>
        <v>0.88906339617060037</v>
      </c>
      <c r="F28" s="119">
        <f t="shared" si="24"/>
        <v>0.7156775886186576</v>
      </c>
      <c r="G28" s="119">
        <f t="shared" si="24"/>
        <v>1.025558606371066</v>
      </c>
      <c r="H28" s="119">
        <f t="shared" si="24"/>
        <v>1.0845835621334294</v>
      </c>
      <c r="I28" s="119">
        <f t="shared" si="24"/>
        <v>3.1024992372592322</v>
      </c>
      <c r="J28" s="119">
        <f t="shared" si="24"/>
        <v>0.60131673682907827</v>
      </c>
      <c r="K28" s="119">
        <f t="shared" si="24"/>
        <v>0.8115931417324983</v>
      </c>
      <c r="L28" s="119">
        <f t="shared" si="24"/>
        <v>0.67140887179688491</v>
      </c>
      <c r="M28" s="119">
        <f t="shared" si="24"/>
        <v>1.0181804869007705</v>
      </c>
      <c r="N28" s="119">
        <f t="shared" si="24"/>
        <v>-6.7583574347906223</v>
      </c>
      <c r="O28" s="119">
        <f t="shared" si="24"/>
        <v>-9.0381963511119121</v>
      </c>
      <c r="P28" s="119">
        <f t="shared" si="24"/>
        <v>0.5017121239800898</v>
      </c>
      <c r="Q28" s="119">
        <f t="shared" si="24"/>
        <v>0.8853743364354526</v>
      </c>
      <c r="R28" s="119">
        <f t="shared" si="24"/>
        <v>0.89275245590574814</v>
      </c>
      <c r="T28" s="1"/>
      <c r="V28" s="26"/>
    </row>
    <row r="29" spans="2:22" s="3" customFormat="1">
      <c r="B29" s="107" t="s">
        <v>53</v>
      </c>
      <c r="C29" s="120">
        <f t="shared" ref="C29:D29" si="25">SUM(C27:C28)</f>
        <v>4.8069575290877742</v>
      </c>
      <c r="D29" s="120">
        <f t="shared" si="25"/>
        <v>13.708545975808924</v>
      </c>
      <c r="E29" s="120">
        <f>SUM(E27:E28)</f>
        <v>2.7741729208310848</v>
      </c>
      <c r="F29" s="120">
        <f>SUM(F27:F28)</f>
        <v>3.2021038501082204</v>
      </c>
      <c r="G29" s="120">
        <f>SUM(G27:G28)</f>
        <v>3.6595472572665377</v>
      </c>
      <c r="H29" s="120">
        <f>SUM(H27:H28)</f>
        <v>4.0727219476030818</v>
      </c>
      <c r="I29" s="120">
        <f t="shared" ref="I29:R29" si="26">SUM(I27:I28)</f>
        <v>10.001040941985467</v>
      </c>
      <c r="J29" s="120">
        <f t="shared" si="26"/>
        <v>2.4347794251974948</v>
      </c>
      <c r="K29" s="120">
        <f t="shared" si="26"/>
        <v>2.4052669473163131</v>
      </c>
      <c r="L29" s="120">
        <f t="shared" si="26"/>
        <v>2.1101421685044954</v>
      </c>
      <c r="M29" s="120">
        <f t="shared" si="26"/>
        <v>3.0508524009671638</v>
      </c>
      <c r="N29" s="120">
        <f t="shared" si="26"/>
        <v>-0.73412288729439634</v>
      </c>
      <c r="O29" s="120">
        <f t="shared" si="26"/>
        <v>-9.2927414728371041</v>
      </c>
      <c r="P29" s="120">
        <f t="shared" si="26"/>
        <v>2.4421575446677903</v>
      </c>
      <c r="Q29" s="120">
        <f t="shared" si="26"/>
        <v>2.9733821465290617</v>
      </c>
      <c r="R29" s="120">
        <f t="shared" si="26"/>
        <v>3.143078894345857</v>
      </c>
      <c r="T29" s="108"/>
    </row>
    <row r="30" spans="2:22" s="2" customFormat="1">
      <c r="B30" s="85"/>
      <c r="C30" s="86"/>
      <c r="D30" s="86"/>
      <c r="E30" s="86"/>
      <c r="F30" s="86"/>
      <c r="G30" s="86"/>
      <c r="H30" s="86"/>
      <c r="I30" s="86"/>
      <c r="J30" s="86"/>
      <c r="K30" s="86"/>
      <c r="L30" s="86"/>
      <c r="M30" s="86"/>
      <c r="N30" s="86"/>
      <c r="O30" s="86"/>
      <c r="P30" s="86"/>
      <c r="Q30" s="86"/>
      <c r="R30" s="86"/>
      <c r="T30" s="1"/>
    </row>
    <row r="31" spans="2:22" s="2" customFormat="1">
      <c r="B31" s="85" t="s">
        <v>273</v>
      </c>
      <c r="C31" s="119">
        <v>4.9000000000000004</v>
      </c>
      <c r="D31" s="119">
        <v>14.24</v>
      </c>
      <c r="E31" s="119">
        <v>3.3</v>
      </c>
      <c r="F31" s="85">
        <v>3.32</v>
      </c>
      <c r="G31" s="85">
        <v>3.81</v>
      </c>
      <c r="H31" s="85">
        <v>3.82</v>
      </c>
      <c r="I31" s="85">
        <v>10.89</v>
      </c>
      <c r="J31" s="86">
        <v>2.9</v>
      </c>
      <c r="K31" s="85">
        <v>2.31</v>
      </c>
      <c r="L31" s="85">
        <v>2.4700000000000002</v>
      </c>
      <c r="M31" s="85">
        <v>3.21</v>
      </c>
      <c r="N31" s="85">
        <v>11.89</v>
      </c>
      <c r="O31" s="85">
        <v>2.44</v>
      </c>
      <c r="P31" s="86">
        <v>2.83</v>
      </c>
      <c r="Q31" s="86">
        <v>3.36</v>
      </c>
      <c r="R31" s="86">
        <v>3.24</v>
      </c>
      <c r="T31" s="1"/>
    </row>
    <row r="32" spans="2:22" s="2" customFormat="1">
      <c r="B32" s="27" t="s">
        <v>251</v>
      </c>
      <c r="C32" s="27">
        <v>3.25</v>
      </c>
      <c r="D32" s="27">
        <v>10.26</v>
      </c>
      <c r="E32" s="27">
        <v>2.2799999999999998</v>
      </c>
      <c r="F32" s="27">
        <v>2.5499999999999998</v>
      </c>
      <c r="G32" s="27">
        <v>2.75</v>
      </c>
      <c r="H32" s="27">
        <v>2.68</v>
      </c>
      <c r="I32" s="27">
        <v>7.36</v>
      </c>
      <c r="J32" s="118">
        <v>2.13</v>
      </c>
      <c r="K32" s="27">
        <v>1.47</v>
      </c>
      <c r="L32" s="27">
        <v>1.62</v>
      </c>
      <c r="M32" s="27">
        <v>2.14</v>
      </c>
      <c r="N32" s="118">
        <v>9.4</v>
      </c>
      <c r="O32" s="27">
        <v>2.44</v>
      </c>
      <c r="P32" s="118">
        <v>2.2599999999999998</v>
      </c>
      <c r="Q32" s="118">
        <v>2.35</v>
      </c>
      <c r="R32" s="118">
        <v>2.35</v>
      </c>
      <c r="T32" s="1"/>
    </row>
    <row r="33" spans="2:20" s="2" customFormat="1">
      <c r="B33" s="28" t="s">
        <v>279</v>
      </c>
      <c r="C33" s="29">
        <v>271071783</v>
      </c>
      <c r="D33" s="29">
        <v>271071783</v>
      </c>
      <c r="E33" s="29">
        <v>271071783</v>
      </c>
      <c r="F33" s="29">
        <v>271071783</v>
      </c>
      <c r="G33" s="29">
        <v>271071783</v>
      </c>
      <c r="H33" s="29">
        <v>271071783</v>
      </c>
      <c r="I33" s="29">
        <v>271071783</v>
      </c>
      <c r="J33" s="29">
        <v>271071783</v>
      </c>
      <c r="K33" s="29">
        <v>271071783</v>
      </c>
      <c r="L33" s="29">
        <v>271071783</v>
      </c>
      <c r="M33" s="29">
        <v>271071783</v>
      </c>
      <c r="N33" s="29">
        <v>271071783</v>
      </c>
      <c r="O33" s="29">
        <v>271071783</v>
      </c>
      <c r="P33" s="29">
        <v>271071783</v>
      </c>
      <c r="Q33" s="29">
        <v>271071783</v>
      </c>
      <c r="R33" s="29">
        <v>271071783</v>
      </c>
      <c r="T33" s="1"/>
    </row>
    <row r="34" spans="2:20" s="2" customFormat="1">
      <c r="B34" s="130" t="s">
        <v>276</v>
      </c>
      <c r="C34" s="29">
        <v>369968</v>
      </c>
      <c r="D34" s="23">
        <v>0</v>
      </c>
      <c r="E34" s="23">
        <v>0</v>
      </c>
      <c r="F34" s="23">
        <v>0</v>
      </c>
      <c r="G34" s="23">
        <v>0</v>
      </c>
      <c r="H34" s="23">
        <v>0</v>
      </c>
      <c r="I34" s="23">
        <v>0</v>
      </c>
      <c r="J34" s="23">
        <v>0</v>
      </c>
      <c r="K34" s="23">
        <v>0</v>
      </c>
      <c r="L34" s="23">
        <v>0</v>
      </c>
      <c r="M34" s="23">
        <v>0</v>
      </c>
      <c r="N34" s="23">
        <v>0</v>
      </c>
      <c r="O34" s="23">
        <v>0</v>
      </c>
      <c r="P34" s="23">
        <v>0</v>
      </c>
      <c r="Q34" s="23">
        <v>0</v>
      </c>
      <c r="R34" s="23">
        <v>0</v>
      </c>
      <c r="T34" s="1"/>
    </row>
    <row r="35" spans="2:20" s="2" customFormat="1">
      <c r="B35" s="28" t="s">
        <v>54</v>
      </c>
      <c r="C35" s="29">
        <v>271065428</v>
      </c>
      <c r="D35" s="29">
        <v>271071783</v>
      </c>
      <c r="E35" s="29">
        <v>271071783</v>
      </c>
      <c r="F35" s="29">
        <v>271071783</v>
      </c>
      <c r="G35" s="29">
        <v>271071783</v>
      </c>
      <c r="H35" s="29">
        <v>271071783</v>
      </c>
      <c r="I35" s="29">
        <v>271071783</v>
      </c>
      <c r="J35" s="29">
        <v>271071783</v>
      </c>
      <c r="K35" s="29">
        <v>271071783</v>
      </c>
      <c r="L35" s="29">
        <v>271071783</v>
      </c>
      <c r="M35" s="29">
        <v>271071783</v>
      </c>
      <c r="N35" s="29">
        <v>271071783</v>
      </c>
      <c r="O35" s="29">
        <v>271071783</v>
      </c>
      <c r="P35" s="29">
        <v>271071783</v>
      </c>
      <c r="Q35" s="29">
        <v>271071783</v>
      </c>
      <c r="R35" s="29">
        <v>271071783</v>
      </c>
      <c r="T35" s="1"/>
    </row>
    <row r="36" spans="2:20" s="2" customFormat="1">
      <c r="B36" s="93" t="s">
        <v>241</v>
      </c>
      <c r="C36" s="93"/>
      <c r="D36" s="93"/>
      <c r="E36" s="93"/>
      <c r="F36" s="93"/>
      <c r="G36" s="93"/>
      <c r="H36" s="93"/>
      <c r="I36" s="93"/>
      <c r="J36" s="93"/>
      <c r="K36" s="93"/>
      <c r="L36" s="93"/>
      <c r="M36" s="28"/>
      <c r="N36" s="28"/>
      <c r="O36" s="28"/>
      <c r="P36" s="29"/>
      <c r="Q36" s="29"/>
      <c r="R36" s="29"/>
      <c r="T36" s="1"/>
    </row>
    <row r="37" spans="2:20" s="2" customFormat="1">
      <c r="B37" s="83"/>
      <c r="C37" s="83"/>
      <c r="D37" s="83"/>
      <c r="E37" s="83"/>
      <c r="F37" s="83"/>
      <c r="G37" s="83"/>
      <c r="H37" s="83"/>
      <c r="I37" s="83"/>
      <c r="J37" s="83"/>
      <c r="K37" s="83"/>
      <c r="L37" s="83"/>
      <c r="M37" s="28"/>
      <c r="N37" s="28"/>
      <c r="O37" s="28"/>
      <c r="P37" s="29"/>
      <c r="Q37" s="28"/>
      <c r="R37" s="29"/>
      <c r="T37" s="1"/>
    </row>
    <row r="38" spans="2:20" s="2" customFormat="1">
      <c r="B38" s="111"/>
      <c r="C38" s="28"/>
      <c r="D38" s="28"/>
      <c r="E38" s="28"/>
      <c r="F38" s="28"/>
      <c r="G38" s="28"/>
      <c r="H38" s="28"/>
      <c r="I38" s="28"/>
      <c r="J38" s="28"/>
      <c r="K38" s="28"/>
      <c r="L38" s="28"/>
      <c r="M38" s="28"/>
      <c r="N38" s="28"/>
      <c r="O38" s="28"/>
      <c r="P38" s="29"/>
      <c r="Q38" s="29"/>
      <c r="R38" s="29"/>
      <c r="T38" s="1"/>
    </row>
    <row r="39" spans="2:20" s="2" customFormat="1">
      <c r="B39" s="4" t="s">
        <v>136</v>
      </c>
      <c r="C39" s="10" t="s">
        <v>275</v>
      </c>
      <c r="D39" s="10" t="s">
        <v>272</v>
      </c>
      <c r="E39" s="10" t="s">
        <v>271</v>
      </c>
      <c r="F39" s="10" t="s">
        <v>269</v>
      </c>
      <c r="G39" s="10" t="s">
        <v>261</v>
      </c>
      <c r="H39" s="10" t="s">
        <v>250</v>
      </c>
      <c r="I39" s="10" t="s">
        <v>248</v>
      </c>
      <c r="J39" s="10" t="s">
        <v>247</v>
      </c>
      <c r="K39" s="10" t="s">
        <v>244</v>
      </c>
      <c r="L39" s="10" t="s">
        <v>242</v>
      </c>
      <c r="M39" s="10" t="s">
        <v>232</v>
      </c>
      <c r="N39" s="10" t="s">
        <v>230</v>
      </c>
      <c r="O39" s="10" t="s">
        <v>229</v>
      </c>
      <c r="P39" s="10" t="s">
        <v>226</v>
      </c>
      <c r="Q39" s="10" t="s">
        <v>214</v>
      </c>
      <c r="R39" s="10" t="s">
        <v>199</v>
      </c>
      <c r="T39" s="1"/>
    </row>
    <row r="40" spans="2:20" s="2" customFormat="1">
      <c r="B40" s="70" t="s">
        <v>51</v>
      </c>
      <c r="C40" s="29">
        <f t="shared" ref="C40:R40" si="27">C21</f>
        <v>1303</v>
      </c>
      <c r="D40" s="29">
        <f t="shared" si="27"/>
        <v>3716</v>
      </c>
      <c r="E40" s="29">
        <f t="shared" si="27"/>
        <v>752</v>
      </c>
      <c r="F40" s="29">
        <f t="shared" si="27"/>
        <v>868</v>
      </c>
      <c r="G40" s="29">
        <f t="shared" si="27"/>
        <v>992</v>
      </c>
      <c r="H40" s="29">
        <f t="shared" si="27"/>
        <v>1104</v>
      </c>
      <c r="I40" s="29">
        <f t="shared" si="27"/>
        <v>2711</v>
      </c>
      <c r="J40" s="29">
        <f t="shared" si="27"/>
        <v>660</v>
      </c>
      <c r="K40" s="29">
        <f t="shared" si="27"/>
        <v>652</v>
      </c>
      <c r="L40" s="29">
        <f t="shared" si="27"/>
        <v>572</v>
      </c>
      <c r="M40" s="29">
        <f t="shared" si="27"/>
        <v>827</v>
      </c>
      <c r="N40" s="29">
        <f t="shared" si="27"/>
        <v>-199</v>
      </c>
      <c r="O40" s="29">
        <f t="shared" si="27"/>
        <v>-2519</v>
      </c>
      <c r="P40" s="29">
        <f t="shared" si="27"/>
        <v>662</v>
      </c>
      <c r="Q40" s="29">
        <f t="shared" si="27"/>
        <v>806</v>
      </c>
      <c r="R40" s="29">
        <f t="shared" si="27"/>
        <v>852</v>
      </c>
      <c r="T40" s="1"/>
    </row>
    <row r="41" spans="2:20" s="2" customFormat="1">
      <c r="B41" s="52" t="s">
        <v>135</v>
      </c>
      <c r="C41" s="52"/>
      <c r="D41" s="52"/>
      <c r="E41" s="52"/>
      <c r="F41" s="52"/>
      <c r="G41" s="52"/>
      <c r="H41" s="52"/>
      <c r="I41" s="52"/>
      <c r="J41" s="52"/>
      <c r="K41" s="52"/>
      <c r="L41" s="52"/>
      <c r="M41" s="52"/>
      <c r="N41" s="52"/>
      <c r="O41" s="52"/>
      <c r="P41" s="52"/>
      <c r="Q41" s="52"/>
      <c r="R41" s="52"/>
      <c r="T41" s="1"/>
    </row>
    <row r="42" spans="2:20" s="2" customFormat="1">
      <c r="B42" s="52" t="s">
        <v>137</v>
      </c>
      <c r="C42" s="52"/>
      <c r="D42" s="52"/>
      <c r="E42" s="52"/>
      <c r="F42" s="52"/>
      <c r="G42" s="52"/>
      <c r="H42" s="52"/>
      <c r="I42" s="52"/>
      <c r="J42" s="52"/>
      <c r="K42" s="52"/>
      <c r="L42" s="52"/>
      <c r="M42" s="52"/>
      <c r="N42" s="52"/>
      <c r="O42" s="52"/>
      <c r="P42" s="52"/>
      <c r="Q42" s="52"/>
      <c r="R42" s="52"/>
      <c r="T42" s="1"/>
    </row>
    <row r="43" spans="2:20" s="2" customFormat="1">
      <c r="B43" s="28" t="s">
        <v>246</v>
      </c>
      <c r="C43" s="23">
        <v>75</v>
      </c>
      <c r="D43" s="23">
        <f>SUM(E43:H43)</f>
        <v>66</v>
      </c>
      <c r="E43" s="23">
        <v>39</v>
      </c>
      <c r="F43" s="23">
        <v>11</v>
      </c>
      <c r="G43" s="23">
        <v>0</v>
      </c>
      <c r="H43" s="23">
        <v>16</v>
      </c>
      <c r="I43" s="23">
        <f>SUM(J43:M43)</f>
        <v>-51</v>
      </c>
      <c r="J43" s="23">
        <v>3</v>
      </c>
      <c r="K43" s="23">
        <v>-47</v>
      </c>
      <c r="L43" s="23">
        <v>-7</v>
      </c>
      <c r="M43" s="23">
        <v>0</v>
      </c>
      <c r="N43" s="23">
        <f>SUM(O43:R43)</f>
        <v>-151</v>
      </c>
      <c r="O43" s="23">
        <v>23</v>
      </c>
      <c r="P43" s="23">
        <v>-98</v>
      </c>
      <c r="Q43" s="23">
        <v>-76</v>
      </c>
      <c r="R43" s="23">
        <v>0</v>
      </c>
      <c r="T43" s="1"/>
    </row>
    <row r="44" spans="2:20" s="2" customFormat="1">
      <c r="B44" s="28" t="s">
        <v>138</v>
      </c>
      <c r="C44" s="23">
        <v>-13</v>
      </c>
      <c r="D44" s="23">
        <f>SUM(E44:H44)</f>
        <v>-10</v>
      </c>
      <c r="E44" s="23">
        <v>-5</v>
      </c>
      <c r="F44" s="23">
        <v>-2</v>
      </c>
      <c r="G44" s="23">
        <v>0</v>
      </c>
      <c r="H44" s="23">
        <v>-3</v>
      </c>
      <c r="I44" s="23">
        <f>SUM(J44:M44)</f>
        <v>6</v>
      </c>
      <c r="J44" s="65">
        <v>-4</v>
      </c>
      <c r="K44" s="65">
        <v>10</v>
      </c>
      <c r="L44" s="65">
        <v>0</v>
      </c>
      <c r="M44" s="23">
        <v>0</v>
      </c>
      <c r="N44" s="23">
        <f>SUM(O44:R44)</f>
        <v>32</v>
      </c>
      <c r="O44" s="23">
        <v>-6</v>
      </c>
      <c r="P44" s="23">
        <v>22</v>
      </c>
      <c r="Q44" s="23">
        <v>16</v>
      </c>
      <c r="R44" s="23">
        <v>0</v>
      </c>
      <c r="T44" s="1"/>
    </row>
    <row r="45" spans="2:20" s="2" customFormat="1">
      <c r="B45" s="20" t="s">
        <v>139</v>
      </c>
      <c r="C45" s="80">
        <f t="shared" ref="C45:D45" si="28">SUM(C43:C44)</f>
        <v>62</v>
      </c>
      <c r="D45" s="80">
        <f t="shared" si="28"/>
        <v>56</v>
      </c>
      <c r="E45" s="80">
        <f>SUM(E43:E44)</f>
        <v>34</v>
      </c>
      <c r="F45" s="80">
        <f>SUM(F43:F44)</f>
        <v>9</v>
      </c>
      <c r="G45" s="80">
        <f>SUM(G43:G44)</f>
        <v>0</v>
      </c>
      <c r="H45" s="80">
        <f>SUM(H43:H44)</f>
        <v>13</v>
      </c>
      <c r="I45" s="80">
        <f t="shared" ref="I45" si="29">SUM(I43:I44)</f>
        <v>-45</v>
      </c>
      <c r="J45" s="80">
        <f t="shared" ref="J45:R45" si="30">SUM(J43:J44)</f>
        <v>-1</v>
      </c>
      <c r="K45" s="80">
        <f t="shared" si="30"/>
        <v>-37</v>
      </c>
      <c r="L45" s="80">
        <f t="shared" si="30"/>
        <v>-7</v>
      </c>
      <c r="M45" s="80">
        <f t="shared" si="30"/>
        <v>0</v>
      </c>
      <c r="N45" s="80">
        <f t="shared" si="30"/>
        <v>-119</v>
      </c>
      <c r="O45" s="80">
        <f t="shared" si="30"/>
        <v>17</v>
      </c>
      <c r="P45" s="80">
        <f t="shared" si="30"/>
        <v>-76</v>
      </c>
      <c r="Q45" s="80">
        <f t="shared" si="30"/>
        <v>-60</v>
      </c>
      <c r="R45" s="80">
        <f t="shared" si="30"/>
        <v>0</v>
      </c>
      <c r="T45" s="1"/>
    </row>
    <row r="46" spans="2:20" s="2" customFormat="1">
      <c r="B46" s="52" t="s">
        <v>140</v>
      </c>
      <c r="C46" s="52"/>
      <c r="D46" s="52"/>
      <c r="E46" s="52"/>
      <c r="F46" s="52"/>
      <c r="G46" s="52"/>
      <c r="H46" s="52"/>
      <c r="I46" s="52"/>
      <c r="J46" s="52"/>
      <c r="K46" s="52"/>
      <c r="L46" s="52"/>
      <c r="M46" s="52"/>
      <c r="N46" s="52"/>
      <c r="O46" s="52"/>
      <c r="P46" s="52"/>
      <c r="Q46" s="52"/>
      <c r="R46" s="52"/>
      <c r="T46" s="1"/>
    </row>
    <row r="47" spans="2:20" s="2" customFormat="1">
      <c r="B47" s="28" t="s">
        <v>141</v>
      </c>
      <c r="C47" s="29">
        <v>160</v>
      </c>
      <c r="D47" s="29">
        <f>SUM(E47:H47)</f>
        <v>121</v>
      </c>
      <c r="E47" s="29">
        <v>56</v>
      </c>
      <c r="F47" s="29">
        <v>9</v>
      </c>
      <c r="G47" s="29">
        <v>27</v>
      </c>
      <c r="H47" s="29">
        <v>29</v>
      </c>
      <c r="I47" s="29">
        <f>SUM(J47:M47)</f>
        <v>-49</v>
      </c>
      <c r="J47" s="29">
        <v>62</v>
      </c>
      <c r="K47" s="29">
        <v>0</v>
      </c>
      <c r="L47" s="29">
        <v>16</v>
      </c>
      <c r="M47" s="29">
        <v>-127</v>
      </c>
      <c r="N47" s="29">
        <f>SUM(O47:R47)</f>
        <v>-98</v>
      </c>
      <c r="O47" s="29">
        <v>67</v>
      </c>
      <c r="P47" s="29">
        <v>-41</v>
      </c>
      <c r="Q47" s="29">
        <v>-65</v>
      </c>
      <c r="R47" s="29">
        <v>-59</v>
      </c>
      <c r="T47" s="1"/>
    </row>
    <row r="48" spans="2:20" s="2" customFormat="1">
      <c r="B48" s="28" t="s">
        <v>142</v>
      </c>
      <c r="C48" s="29">
        <v>-115</v>
      </c>
      <c r="D48" s="29">
        <f t="shared" ref="D48:D50" si="31">SUM(E48:H48)</f>
        <v>-303</v>
      </c>
      <c r="E48" s="29">
        <v>-59</v>
      </c>
      <c r="F48" s="29">
        <v>-109</v>
      </c>
      <c r="G48" s="29">
        <v>107</v>
      </c>
      <c r="H48" s="29">
        <v>-242</v>
      </c>
      <c r="I48" s="29">
        <f t="shared" ref="I48:I50" si="32">SUM(J48:M48)</f>
        <v>579</v>
      </c>
      <c r="J48" s="29">
        <v>561</v>
      </c>
      <c r="K48" s="29">
        <v>3</v>
      </c>
      <c r="L48" s="29">
        <v>680</v>
      </c>
      <c r="M48" s="29">
        <v>-665</v>
      </c>
      <c r="N48" s="29">
        <f t="shared" ref="N48:N50" si="33">SUM(O48:R48)</f>
        <v>-390</v>
      </c>
      <c r="O48" s="29">
        <v>335</v>
      </c>
      <c r="P48" s="29">
        <v>-244</v>
      </c>
      <c r="Q48" s="29">
        <v>-186</v>
      </c>
      <c r="R48" s="29">
        <v>-295</v>
      </c>
      <c r="T48" s="1"/>
    </row>
    <row r="49" spans="2:20" s="2" customFormat="1" ht="15.75">
      <c r="B49" s="28" t="s">
        <v>143</v>
      </c>
      <c r="C49" s="29">
        <v>405</v>
      </c>
      <c r="D49" s="29">
        <f t="shared" si="31"/>
        <v>1758</v>
      </c>
      <c r="E49" s="29">
        <v>470</v>
      </c>
      <c r="F49" s="29">
        <v>519</v>
      </c>
      <c r="G49" s="29">
        <v>-407</v>
      </c>
      <c r="H49" s="29">
        <v>1176</v>
      </c>
      <c r="I49" s="29">
        <f t="shared" si="32"/>
        <v>-3007</v>
      </c>
      <c r="J49" s="29">
        <v>-2094</v>
      </c>
      <c r="K49" s="29">
        <v>-354</v>
      </c>
      <c r="L49" s="29">
        <v>-2400</v>
      </c>
      <c r="M49" s="29">
        <v>1841</v>
      </c>
      <c r="N49" s="29">
        <v>1234</v>
      </c>
      <c r="O49" s="29">
        <v>-1154</v>
      </c>
      <c r="P49" s="29">
        <v>857</v>
      </c>
      <c r="Q49" s="29">
        <v>451</v>
      </c>
      <c r="R49" s="29">
        <v>1080</v>
      </c>
      <c r="T49" s="1"/>
    </row>
    <row r="50" spans="2:20" s="2" customFormat="1" ht="15.75">
      <c r="B50" s="28" t="s">
        <v>144</v>
      </c>
      <c r="C50" s="29">
        <v>-11</v>
      </c>
      <c r="D50" s="29">
        <f t="shared" si="31"/>
        <v>52</v>
      </c>
      <c r="E50" s="29">
        <v>20</v>
      </c>
      <c r="F50" s="29">
        <v>45</v>
      </c>
      <c r="G50" s="29">
        <v>-7</v>
      </c>
      <c r="H50" s="29">
        <v>-6</v>
      </c>
      <c r="I50" s="29">
        <f t="shared" si="32"/>
        <v>-97</v>
      </c>
      <c r="J50" s="29">
        <v>-122</v>
      </c>
      <c r="K50" s="29">
        <v>1</v>
      </c>
      <c r="L50" s="29">
        <v>-3</v>
      </c>
      <c r="M50" s="29">
        <v>27</v>
      </c>
      <c r="N50" s="29">
        <f t="shared" si="33"/>
        <v>77</v>
      </c>
      <c r="O50" s="29">
        <v>-13</v>
      </c>
      <c r="P50" s="29">
        <v>8</v>
      </c>
      <c r="Q50" s="29">
        <v>13</v>
      </c>
      <c r="R50" s="29">
        <v>69</v>
      </c>
      <c r="T50" s="1"/>
    </row>
    <row r="51" spans="2:20" s="2" customFormat="1">
      <c r="B51" s="20" t="s">
        <v>139</v>
      </c>
      <c r="C51" s="21">
        <f t="shared" ref="C51:R51" si="34">SUM(C47:C50)</f>
        <v>439</v>
      </c>
      <c r="D51" s="21">
        <f t="shared" si="34"/>
        <v>1628</v>
      </c>
      <c r="E51" s="21">
        <f t="shared" si="34"/>
        <v>487</v>
      </c>
      <c r="F51" s="21">
        <f t="shared" si="34"/>
        <v>464</v>
      </c>
      <c r="G51" s="21">
        <f t="shared" si="34"/>
        <v>-280</v>
      </c>
      <c r="H51" s="21">
        <f t="shared" si="34"/>
        <v>957</v>
      </c>
      <c r="I51" s="21">
        <f t="shared" si="34"/>
        <v>-2574</v>
      </c>
      <c r="J51" s="21">
        <f t="shared" si="34"/>
        <v>-1593</v>
      </c>
      <c r="K51" s="21">
        <f t="shared" si="34"/>
        <v>-350</v>
      </c>
      <c r="L51" s="21">
        <f t="shared" si="34"/>
        <v>-1707</v>
      </c>
      <c r="M51" s="21">
        <f t="shared" si="34"/>
        <v>1076</v>
      </c>
      <c r="N51" s="21">
        <f t="shared" si="34"/>
        <v>823</v>
      </c>
      <c r="O51" s="21">
        <f t="shared" si="34"/>
        <v>-765</v>
      </c>
      <c r="P51" s="21">
        <f t="shared" si="34"/>
        <v>580</v>
      </c>
      <c r="Q51" s="21">
        <f t="shared" si="34"/>
        <v>213</v>
      </c>
      <c r="R51" s="21">
        <f t="shared" si="34"/>
        <v>795</v>
      </c>
      <c r="T51" s="1"/>
    </row>
    <row r="52" spans="2:20" s="2" customFormat="1">
      <c r="B52" s="20" t="s">
        <v>145</v>
      </c>
      <c r="C52" s="21">
        <f t="shared" ref="C52:R52" si="35">C45+C51</f>
        <v>501</v>
      </c>
      <c r="D52" s="21">
        <f t="shared" si="35"/>
        <v>1684</v>
      </c>
      <c r="E52" s="21">
        <f t="shared" si="35"/>
        <v>521</v>
      </c>
      <c r="F52" s="21">
        <f t="shared" si="35"/>
        <v>473</v>
      </c>
      <c r="G52" s="21">
        <f t="shared" si="35"/>
        <v>-280</v>
      </c>
      <c r="H52" s="21">
        <f t="shared" si="35"/>
        <v>970</v>
      </c>
      <c r="I52" s="21">
        <f t="shared" si="35"/>
        <v>-2619</v>
      </c>
      <c r="J52" s="21">
        <f t="shared" si="35"/>
        <v>-1594</v>
      </c>
      <c r="K52" s="21">
        <f t="shared" si="35"/>
        <v>-387</v>
      </c>
      <c r="L52" s="21">
        <f t="shared" si="35"/>
        <v>-1714</v>
      </c>
      <c r="M52" s="21">
        <f t="shared" si="35"/>
        <v>1076</v>
      </c>
      <c r="N52" s="21">
        <f t="shared" si="35"/>
        <v>704</v>
      </c>
      <c r="O52" s="21">
        <f t="shared" si="35"/>
        <v>-748</v>
      </c>
      <c r="P52" s="21">
        <f t="shared" si="35"/>
        <v>504</v>
      </c>
      <c r="Q52" s="21">
        <f t="shared" si="35"/>
        <v>153</v>
      </c>
      <c r="R52" s="21">
        <f t="shared" si="35"/>
        <v>795</v>
      </c>
      <c r="T52" s="1"/>
    </row>
    <row r="53" spans="2:20" s="2" customFormat="1">
      <c r="B53" s="20" t="s">
        <v>146</v>
      </c>
      <c r="C53" s="21">
        <f t="shared" ref="C53:R53" si="36">C52+C40</f>
        <v>1804</v>
      </c>
      <c r="D53" s="21">
        <f t="shared" si="36"/>
        <v>5400</v>
      </c>
      <c r="E53" s="21">
        <f t="shared" si="36"/>
        <v>1273</v>
      </c>
      <c r="F53" s="21">
        <f t="shared" si="36"/>
        <v>1341</v>
      </c>
      <c r="G53" s="21">
        <f t="shared" si="36"/>
        <v>712</v>
      </c>
      <c r="H53" s="21">
        <f t="shared" si="36"/>
        <v>2074</v>
      </c>
      <c r="I53" s="21">
        <f t="shared" si="36"/>
        <v>92</v>
      </c>
      <c r="J53" s="21">
        <f t="shared" si="36"/>
        <v>-934</v>
      </c>
      <c r="K53" s="21">
        <f t="shared" si="36"/>
        <v>265</v>
      </c>
      <c r="L53" s="21">
        <f t="shared" si="36"/>
        <v>-1142</v>
      </c>
      <c r="M53" s="21">
        <f t="shared" si="36"/>
        <v>1903</v>
      </c>
      <c r="N53" s="21">
        <f t="shared" si="36"/>
        <v>505</v>
      </c>
      <c r="O53" s="21">
        <f t="shared" si="36"/>
        <v>-3267</v>
      </c>
      <c r="P53" s="21">
        <f t="shared" si="36"/>
        <v>1166</v>
      </c>
      <c r="Q53" s="21">
        <f t="shared" si="36"/>
        <v>959</v>
      </c>
      <c r="R53" s="21">
        <f t="shared" si="36"/>
        <v>1647</v>
      </c>
      <c r="T53" s="1"/>
    </row>
    <row r="54" spans="2:20" s="2" customFormat="1">
      <c r="B54" s="93"/>
      <c r="C54" s="93"/>
      <c r="D54" s="93"/>
      <c r="E54" s="93"/>
      <c r="F54" s="93"/>
      <c r="G54" s="93"/>
      <c r="H54" s="93"/>
      <c r="I54" s="93"/>
      <c r="J54" s="93"/>
      <c r="K54" s="93"/>
      <c r="L54" s="93"/>
      <c r="M54" s="28"/>
      <c r="N54" s="28"/>
      <c r="O54" s="28"/>
      <c r="P54" s="28"/>
      <c r="Q54" s="28"/>
      <c r="R54" s="28"/>
      <c r="T54" s="1"/>
    </row>
    <row r="55" spans="2:20" s="2" customFormat="1">
      <c r="B55" s="97" t="s">
        <v>249</v>
      </c>
      <c r="C55" s="66"/>
      <c r="D55" s="66"/>
      <c r="E55" s="66"/>
      <c r="F55" s="66"/>
      <c r="G55" s="66"/>
      <c r="H55" s="66"/>
      <c r="I55" s="66"/>
      <c r="J55" s="66"/>
      <c r="K55" s="66"/>
      <c r="L55" s="66"/>
      <c r="M55" s="66"/>
      <c r="N55" s="66"/>
      <c r="O55" s="66"/>
      <c r="P55" s="66"/>
      <c r="Q55" s="66"/>
      <c r="R55" s="66"/>
      <c r="T55" s="1"/>
    </row>
    <row r="56" spans="2:20" s="2" customFormat="1">
      <c r="B56" s="15" t="s">
        <v>52</v>
      </c>
      <c r="C56" s="29">
        <v>1804</v>
      </c>
      <c r="D56" s="29">
        <v>5401</v>
      </c>
      <c r="E56" s="29">
        <v>1273</v>
      </c>
      <c r="F56" s="29">
        <v>1342</v>
      </c>
      <c r="G56" s="29">
        <v>712</v>
      </c>
      <c r="H56" s="29">
        <v>2074</v>
      </c>
      <c r="I56" s="29">
        <v>93</v>
      </c>
      <c r="J56" s="29">
        <v>-933</v>
      </c>
      <c r="K56" s="29">
        <v>265</v>
      </c>
      <c r="L56" s="29">
        <v>-1142</v>
      </c>
      <c r="M56" s="29">
        <v>1903</v>
      </c>
      <c r="N56" s="29">
        <v>505</v>
      </c>
      <c r="O56" s="29">
        <v>-3267</v>
      </c>
      <c r="P56" s="29">
        <v>1166</v>
      </c>
      <c r="Q56" s="29">
        <v>959</v>
      </c>
      <c r="R56" s="29">
        <v>1647</v>
      </c>
      <c r="S56" s="23"/>
      <c r="T56" s="1"/>
    </row>
    <row r="57" spans="2:20" s="2" customFormat="1">
      <c r="B57" s="65" t="s">
        <v>125</v>
      </c>
      <c r="C57" s="65">
        <v>0</v>
      </c>
      <c r="D57" s="66">
        <v>-1</v>
      </c>
      <c r="E57" s="65">
        <v>0</v>
      </c>
      <c r="F57" s="65">
        <v>-1</v>
      </c>
      <c r="G57" s="66">
        <v>0</v>
      </c>
      <c r="H57" s="65">
        <v>0</v>
      </c>
      <c r="I57" s="66">
        <v>-1</v>
      </c>
      <c r="J57" s="66">
        <v>-1</v>
      </c>
      <c r="K57" s="65">
        <v>0</v>
      </c>
      <c r="L57" s="66">
        <v>0</v>
      </c>
      <c r="M57" s="66">
        <v>0</v>
      </c>
      <c r="N57" s="65">
        <v>0</v>
      </c>
      <c r="O57" s="65">
        <v>0</v>
      </c>
      <c r="P57" s="66">
        <v>0</v>
      </c>
      <c r="Q57" s="66">
        <v>0</v>
      </c>
      <c r="R57" s="66">
        <v>0</v>
      </c>
      <c r="S57" s="23"/>
      <c r="T57" s="1"/>
    </row>
    <row r="58" spans="2:20" s="2" customFormat="1">
      <c r="B58" s="93"/>
      <c r="C58" s="93"/>
      <c r="D58" s="93"/>
      <c r="E58" s="93"/>
      <c r="F58" s="93"/>
      <c r="G58" s="93"/>
      <c r="H58" s="93"/>
      <c r="I58" s="93"/>
      <c r="J58" s="93"/>
      <c r="K58" s="93"/>
      <c r="L58" s="93"/>
      <c r="M58" s="28"/>
      <c r="N58" s="28"/>
      <c r="O58" s="28"/>
      <c r="P58" s="28"/>
      <c r="Q58" s="28"/>
      <c r="R58" s="28"/>
      <c r="T58" s="1"/>
    </row>
    <row r="59" spans="2:20" s="2" customFormat="1">
      <c r="B59" s="111"/>
      <c r="C59" s="28"/>
      <c r="D59" s="28"/>
      <c r="E59" s="28"/>
      <c r="F59" s="28"/>
      <c r="G59" s="28"/>
      <c r="H59" s="28"/>
      <c r="I59" s="28"/>
      <c r="J59" s="28"/>
      <c r="K59" s="28"/>
      <c r="L59" s="28"/>
      <c r="M59" s="28"/>
      <c r="N59" s="28"/>
      <c r="O59" s="28"/>
      <c r="P59" s="28"/>
      <c r="Q59" s="28"/>
      <c r="R59" s="28"/>
      <c r="T59" s="1"/>
    </row>
    <row r="60" spans="2:20" s="2" customFormat="1">
      <c r="B60" s="30" t="s">
        <v>289</v>
      </c>
      <c r="C60" s="10" t="s">
        <v>275</v>
      </c>
      <c r="D60" s="10" t="s">
        <v>272</v>
      </c>
      <c r="E60" s="10" t="s">
        <v>271</v>
      </c>
      <c r="F60" s="10" t="s">
        <v>269</v>
      </c>
      <c r="G60" s="10" t="s">
        <v>261</v>
      </c>
      <c r="H60" s="10" t="s">
        <v>250</v>
      </c>
      <c r="I60" s="10" t="s">
        <v>248</v>
      </c>
      <c r="J60" s="10" t="s">
        <v>247</v>
      </c>
      <c r="K60" s="10" t="s">
        <v>244</v>
      </c>
      <c r="L60" s="10" t="s">
        <v>242</v>
      </c>
      <c r="M60" s="10" t="s">
        <v>232</v>
      </c>
      <c r="N60" s="10" t="s">
        <v>230</v>
      </c>
      <c r="O60" s="10" t="s">
        <v>229</v>
      </c>
      <c r="P60" s="10" t="s">
        <v>226</v>
      </c>
      <c r="Q60" s="10" t="s">
        <v>214</v>
      </c>
      <c r="R60" s="10" t="s">
        <v>199</v>
      </c>
      <c r="T60" s="1"/>
    </row>
    <row r="61" spans="2:20" s="2" customFormat="1">
      <c r="B61" s="79" t="s">
        <v>200</v>
      </c>
      <c r="C61" s="79"/>
      <c r="D61" s="79"/>
      <c r="E61" s="79"/>
      <c r="F61" s="79"/>
      <c r="G61" s="79"/>
      <c r="H61" s="79"/>
      <c r="I61" s="79"/>
      <c r="J61" s="79"/>
      <c r="K61" s="79"/>
      <c r="L61" s="79"/>
      <c r="M61" s="79"/>
      <c r="N61" s="79"/>
      <c r="O61" s="79"/>
      <c r="P61" s="79"/>
      <c r="Q61" s="79"/>
      <c r="R61" s="13"/>
      <c r="T61" s="1"/>
    </row>
    <row r="62" spans="2:20" s="2" customFormat="1">
      <c r="B62" s="28" t="s">
        <v>20</v>
      </c>
      <c r="C62" s="121">
        <f>C68-C67-C65-C63</f>
        <v>1548</v>
      </c>
      <c r="D62" s="121">
        <f>SUM(E62:H62)</f>
        <v>5107</v>
      </c>
      <c r="E62" s="121">
        <f>E68-E67-E65-E63</f>
        <v>1237</v>
      </c>
      <c r="F62" s="121">
        <f>F68-F67-F65-F63</f>
        <v>1255</v>
      </c>
      <c r="G62" s="121">
        <f>G68-G67-G65-G63</f>
        <v>1335</v>
      </c>
      <c r="H62" s="121">
        <f>H68-H67-H65-H63</f>
        <v>1280</v>
      </c>
      <c r="I62" s="121">
        <f>SUM(J62:M62)</f>
        <v>4298</v>
      </c>
      <c r="J62" s="121">
        <f>J68-J67-J65-J63</f>
        <v>1161</v>
      </c>
      <c r="K62" s="121">
        <f>K68-K67-K65-K63</f>
        <v>995</v>
      </c>
      <c r="L62" s="121">
        <f>L68-L67-L65-L63</f>
        <v>961</v>
      </c>
      <c r="M62" s="121">
        <f>M68-M67-M65-M63</f>
        <v>1181</v>
      </c>
      <c r="N62" s="121">
        <f>SUM(O62:R62)</f>
        <v>4981</v>
      </c>
      <c r="O62" s="121">
        <f>O68-O67-O65-O63</f>
        <v>1224</v>
      </c>
      <c r="P62" s="121">
        <f>P68-P67-P65-P63</f>
        <v>1229</v>
      </c>
      <c r="Q62" s="121">
        <f>Q68-Q67-Q65-Q63</f>
        <v>1282</v>
      </c>
      <c r="R62" s="121">
        <f>R68-R67-R65-R63</f>
        <v>1246</v>
      </c>
      <c r="T62" s="1"/>
    </row>
    <row r="63" spans="2:20" s="2" customFormat="1">
      <c r="B63" s="28" t="s">
        <v>238</v>
      </c>
      <c r="C63" s="121">
        <v>-254</v>
      </c>
      <c r="D63" s="121">
        <f>SUM(E63:H63)</f>
        <v>-973</v>
      </c>
      <c r="E63" s="121">
        <v>-246</v>
      </c>
      <c r="F63" s="121">
        <v>-242</v>
      </c>
      <c r="G63" s="121">
        <v>-242</v>
      </c>
      <c r="H63" s="121">
        <v>-243</v>
      </c>
      <c r="I63" s="121">
        <f>SUM(J63:M63)</f>
        <v>-1054</v>
      </c>
      <c r="J63" s="121">
        <f>-302+43</f>
        <v>-259</v>
      </c>
      <c r="K63" s="121">
        <v>-253</v>
      </c>
      <c r="L63" s="121">
        <v>-288</v>
      </c>
      <c r="M63" s="121">
        <v>-254</v>
      </c>
      <c r="N63" s="121">
        <f>SUM(O63:R63)</f>
        <v>-1060</v>
      </c>
      <c r="O63" s="121">
        <v>-282</v>
      </c>
      <c r="P63" s="121">
        <v>-264</v>
      </c>
      <c r="Q63" s="121">
        <v>-266</v>
      </c>
      <c r="R63" s="121">
        <v>-248</v>
      </c>
      <c r="T63" s="1"/>
    </row>
    <row r="64" spans="2:20" s="2" customFormat="1">
      <c r="B64" s="28" t="s">
        <v>201</v>
      </c>
      <c r="C64" s="121">
        <f t="shared" ref="C64:E64" si="37">SUM(C62:C63)</f>
        <v>1294</v>
      </c>
      <c r="D64" s="121">
        <f t="shared" ref="D64" si="38">SUM(D62:D63)</f>
        <v>4134</v>
      </c>
      <c r="E64" s="121">
        <f t="shared" si="37"/>
        <v>991</v>
      </c>
      <c r="F64" s="121">
        <f t="shared" ref="F64:G64" si="39">SUM(F62:F63)</f>
        <v>1013</v>
      </c>
      <c r="G64" s="121">
        <f t="shared" si="39"/>
        <v>1093</v>
      </c>
      <c r="H64" s="121">
        <f t="shared" ref="H64:J64" si="40">SUM(H62:H63)</f>
        <v>1037</v>
      </c>
      <c r="I64" s="121">
        <f t="shared" ref="I64" si="41">SUM(I62:I63)</f>
        <v>3244</v>
      </c>
      <c r="J64" s="121">
        <f t="shared" si="40"/>
        <v>902</v>
      </c>
      <c r="K64" s="121">
        <f t="shared" ref="K64:L64" si="42">SUM(K62:K63)</f>
        <v>742</v>
      </c>
      <c r="L64" s="121">
        <f t="shared" si="42"/>
        <v>673</v>
      </c>
      <c r="M64" s="121">
        <f t="shared" ref="M64:R64" si="43">SUM(M62:M63)</f>
        <v>927</v>
      </c>
      <c r="N64" s="121">
        <f t="shared" si="43"/>
        <v>3921</v>
      </c>
      <c r="O64" s="121">
        <f t="shared" si="43"/>
        <v>942</v>
      </c>
      <c r="P64" s="121">
        <f t="shared" si="43"/>
        <v>965</v>
      </c>
      <c r="Q64" s="121">
        <f t="shared" si="43"/>
        <v>1016</v>
      </c>
      <c r="R64" s="121">
        <f t="shared" si="43"/>
        <v>998</v>
      </c>
      <c r="T64" s="1"/>
    </row>
    <row r="65" spans="1:20" s="2" customFormat="1">
      <c r="B65" s="28" t="s">
        <v>239</v>
      </c>
      <c r="C65" s="121">
        <v>-64</v>
      </c>
      <c r="D65" s="121">
        <f>SUM(E65:H65)</f>
        <v>-231</v>
      </c>
      <c r="E65" s="121">
        <v>-63</v>
      </c>
      <c r="F65" s="121">
        <v>-57</v>
      </c>
      <c r="G65" s="121">
        <v>-56</v>
      </c>
      <c r="H65" s="121">
        <v>-55</v>
      </c>
      <c r="I65" s="121">
        <f>SUM(J65:M65)</f>
        <v>-238</v>
      </c>
      <c r="J65" s="121">
        <v>-57</v>
      </c>
      <c r="K65" s="121">
        <v>-58</v>
      </c>
      <c r="L65" s="121">
        <v>-61</v>
      </c>
      <c r="M65" s="121">
        <v>-62</v>
      </c>
      <c r="N65" s="121">
        <f>SUM(O65:R65)</f>
        <v>-232</v>
      </c>
      <c r="O65" s="121">
        <v>-60</v>
      </c>
      <c r="P65" s="121">
        <v>-63</v>
      </c>
      <c r="Q65" s="121">
        <v>-54</v>
      </c>
      <c r="R65" s="121">
        <v>-55</v>
      </c>
      <c r="T65" s="1"/>
    </row>
    <row r="66" spans="1:20" s="2" customFormat="1">
      <c r="B66" s="28" t="s">
        <v>15</v>
      </c>
      <c r="C66" s="121">
        <f>SUM(C64:C65)</f>
        <v>1230</v>
      </c>
      <c r="D66" s="121">
        <f t="shared" ref="D66" si="44">SUM(D64:D65)</f>
        <v>3903</v>
      </c>
      <c r="E66" s="121">
        <f>SUM(E64:E65)</f>
        <v>928</v>
      </c>
      <c r="F66" s="121">
        <f>SUM(F64:F65)</f>
        <v>956</v>
      </c>
      <c r="G66" s="121">
        <f>SUM(G64:G65)</f>
        <v>1037</v>
      </c>
      <c r="H66" s="121">
        <f>SUM(H64:H65)</f>
        <v>982</v>
      </c>
      <c r="I66" s="121">
        <f t="shared" ref="I66" si="45">SUM(I64:I65)</f>
        <v>3006</v>
      </c>
      <c r="J66" s="121">
        <f>SUM(J64:J65)</f>
        <v>845</v>
      </c>
      <c r="K66" s="121">
        <f>SUM(K64:K65)</f>
        <v>684</v>
      </c>
      <c r="L66" s="121">
        <f>SUM(L64:L65)</f>
        <v>612</v>
      </c>
      <c r="M66" s="121">
        <f>SUM(M64:M65)</f>
        <v>865</v>
      </c>
      <c r="N66" s="121">
        <f t="shared" ref="N66" si="46">SUM(N64:N65)</f>
        <v>3689</v>
      </c>
      <c r="O66" s="121">
        <f>SUM(O64:O65)</f>
        <v>882</v>
      </c>
      <c r="P66" s="121">
        <f>SUM(P64:P65)</f>
        <v>902</v>
      </c>
      <c r="Q66" s="121">
        <f>SUM(Q64:Q65)</f>
        <v>962</v>
      </c>
      <c r="R66" s="121">
        <f>SUM(R64:R65)</f>
        <v>943</v>
      </c>
      <c r="T66" s="1"/>
    </row>
    <row r="67" spans="1:20" s="2" customFormat="1">
      <c r="B67" s="28" t="s">
        <v>48</v>
      </c>
      <c r="C67" s="31">
        <f t="shared" ref="C67:R67" si="47">C14</f>
        <v>-25</v>
      </c>
      <c r="D67" s="31">
        <f t="shared" si="47"/>
        <v>-83</v>
      </c>
      <c r="E67" s="31">
        <f t="shared" si="47"/>
        <v>-129</v>
      </c>
      <c r="F67" s="31">
        <f t="shared" si="47"/>
        <v>-19</v>
      </c>
      <c r="G67" s="31">
        <f t="shared" si="47"/>
        <v>-40</v>
      </c>
      <c r="H67" s="31">
        <f t="shared" si="47"/>
        <v>105</v>
      </c>
      <c r="I67" s="31">
        <f t="shared" si="47"/>
        <v>-260</v>
      </c>
      <c r="J67" s="31">
        <f t="shared" si="47"/>
        <v>-107</v>
      </c>
      <c r="K67" s="31">
        <f t="shared" si="47"/>
        <v>-71</v>
      </c>
      <c r="L67" s="31">
        <f t="shared" si="47"/>
        <v>-55</v>
      </c>
      <c r="M67" s="31">
        <f t="shared" si="47"/>
        <v>-27</v>
      </c>
      <c r="N67" s="31">
        <f t="shared" si="47"/>
        <v>-1017</v>
      </c>
      <c r="O67" s="31">
        <f t="shared" si="47"/>
        <v>-827</v>
      </c>
      <c r="P67" s="31">
        <f t="shared" si="47"/>
        <v>-101</v>
      </c>
      <c r="Q67" s="31">
        <f t="shared" si="47"/>
        <v>-75</v>
      </c>
      <c r="R67" s="31">
        <f t="shared" si="47"/>
        <v>-14</v>
      </c>
      <c r="T67" s="1"/>
    </row>
    <row r="68" spans="1:20" s="2" customFormat="1">
      <c r="B68" s="32" t="s">
        <v>15</v>
      </c>
      <c r="C68" s="33">
        <f t="shared" ref="C68:R68" si="48">C15</f>
        <v>1205</v>
      </c>
      <c r="D68" s="33">
        <f t="shared" si="48"/>
        <v>3820</v>
      </c>
      <c r="E68" s="33">
        <f t="shared" si="48"/>
        <v>799</v>
      </c>
      <c r="F68" s="33">
        <f t="shared" si="48"/>
        <v>937</v>
      </c>
      <c r="G68" s="33">
        <f t="shared" si="48"/>
        <v>997</v>
      </c>
      <c r="H68" s="33">
        <f t="shared" si="48"/>
        <v>1087</v>
      </c>
      <c r="I68" s="33">
        <f t="shared" si="48"/>
        <v>2746</v>
      </c>
      <c r="J68" s="33">
        <f t="shared" si="48"/>
        <v>738</v>
      </c>
      <c r="K68" s="33">
        <f t="shared" si="48"/>
        <v>613</v>
      </c>
      <c r="L68" s="33">
        <f t="shared" si="48"/>
        <v>557</v>
      </c>
      <c r="M68" s="33">
        <f t="shared" si="48"/>
        <v>838</v>
      </c>
      <c r="N68" s="33">
        <f t="shared" si="48"/>
        <v>2672</v>
      </c>
      <c r="O68" s="33">
        <f t="shared" si="48"/>
        <v>55</v>
      </c>
      <c r="P68" s="33">
        <f t="shared" si="48"/>
        <v>801</v>
      </c>
      <c r="Q68" s="33">
        <f t="shared" si="48"/>
        <v>887</v>
      </c>
      <c r="R68" s="33">
        <f t="shared" si="48"/>
        <v>929</v>
      </c>
      <c r="T68" s="1"/>
    </row>
    <row r="69" spans="1:20" s="2" customFormat="1">
      <c r="B69" s="19" t="s">
        <v>55</v>
      </c>
      <c r="C69" s="34">
        <f t="shared" ref="C69:R69" si="49">C62/C4</f>
        <v>0.21818181818181817</v>
      </c>
      <c r="D69" s="34">
        <f t="shared" si="49"/>
        <v>0.21467905334398252</v>
      </c>
      <c r="E69" s="34">
        <f t="shared" si="49"/>
        <v>0.20561835106382978</v>
      </c>
      <c r="F69" s="34">
        <f t="shared" si="49"/>
        <v>0.21376256174416625</v>
      </c>
      <c r="G69" s="34">
        <f t="shared" si="49"/>
        <v>0.21957236842105263</v>
      </c>
      <c r="H69" s="34">
        <f t="shared" si="49"/>
        <v>0.2198557196839574</v>
      </c>
      <c r="I69" s="34">
        <f t="shared" si="49"/>
        <v>0.1999627803107844</v>
      </c>
      <c r="J69" s="34">
        <f t="shared" si="49"/>
        <v>0.21464226289517471</v>
      </c>
      <c r="K69" s="34">
        <f t="shared" si="49"/>
        <v>0.19598187906243844</v>
      </c>
      <c r="L69" s="34">
        <f t="shared" si="49"/>
        <v>0.19277833500501504</v>
      </c>
      <c r="M69" s="34">
        <f t="shared" si="49"/>
        <v>0.1960816868670098</v>
      </c>
      <c r="N69" s="34">
        <f t="shared" si="49"/>
        <v>0.2080183754437252</v>
      </c>
      <c r="O69" s="34">
        <f t="shared" si="49"/>
        <v>0.20468227424749164</v>
      </c>
      <c r="P69" s="34">
        <f t="shared" si="49"/>
        <v>0.20767151064548833</v>
      </c>
      <c r="Q69" s="34">
        <f t="shared" si="49"/>
        <v>0.21183079973562458</v>
      </c>
      <c r="R69" s="34">
        <f t="shared" si="49"/>
        <v>0.20783986655546288</v>
      </c>
      <c r="T69" s="1"/>
    </row>
    <row r="70" spans="1:20" s="2" customFormat="1">
      <c r="B70" s="19" t="s">
        <v>56</v>
      </c>
      <c r="C70" s="34">
        <f t="shared" ref="C70:R70" si="50">C64/C4</f>
        <v>0.18238195912614516</v>
      </c>
      <c r="D70" s="34">
        <f t="shared" si="50"/>
        <v>0.173777796460549</v>
      </c>
      <c r="E70" s="34">
        <f t="shared" si="50"/>
        <v>0.16472739361702127</v>
      </c>
      <c r="F70" s="34">
        <f t="shared" si="50"/>
        <v>0.17254300800545053</v>
      </c>
      <c r="G70" s="34">
        <f t="shared" si="50"/>
        <v>0.17976973684210526</v>
      </c>
      <c r="H70" s="34">
        <f t="shared" si="50"/>
        <v>0.17811748540020611</v>
      </c>
      <c r="I70" s="34">
        <f t="shared" si="50"/>
        <v>0.15092583976923793</v>
      </c>
      <c r="J70" s="34">
        <f t="shared" si="50"/>
        <v>0.1667591051950453</v>
      </c>
      <c r="K70" s="34">
        <f t="shared" si="50"/>
        <v>0.14614930076817018</v>
      </c>
      <c r="L70" s="34">
        <f t="shared" si="50"/>
        <v>0.1350050150451354</v>
      </c>
      <c r="M70" s="34">
        <f t="shared" si="50"/>
        <v>0.15391001162211523</v>
      </c>
      <c r="N70" s="34">
        <f t="shared" si="50"/>
        <v>0.16375026101482565</v>
      </c>
      <c r="O70" s="34">
        <f t="shared" si="50"/>
        <v>0.15752508361204012</v>
      </c>
      <c r="P70" s="34">
        <f t="shared" si="50"/>
        <v>0.16306184521797903</v>
      </c>
      <c r="Q70" s="34">
        <f t="shared" si="50"/>
        <v>0.16787838730998017</v>
      </c>
      <c r="R70" s="34">
        <f t="shared" si="50"/>
        <v>0.1664720600500417</v>
      </c>
      <c r="T70" s="1"/>
    </row>
    <row r="71" spans="1:20" s="2" customFormat="1">
      <c r="B71" s="19" t="s">
        <v>57</v>
      </c>
      <c r="C71" s="34">
        <f t="shared" ref="C71:R71" si="51">C66/C4</f>
        <v>0.17336152219873149</v>
      </c>
      <c r="D71" s="34">
        <f t="shared" si="51"/>
        <v>0.16406742612131658</v>
      </c>
      <c r="E71" s="34">
        <f t="shared" si="51"/>
        <v>0.15425531914893617</v>
      </c>
      <c r="F71" s="34">
        <f t="shared" si="51"/>
        <v>0.16283427014137286</v>
      </c>
      <c r="G71" s="34">
        <f t="shared" si="51"/>
        <v>0.17055921052631579</v>
      </c>
      <c r="H71" s="34">
        <f t="shared" si="51"/>
        <v>0.16867055994503607</v>
      </c>
      <c r="I71" s="34">
        <f t="shared" si="51"/>
        <v>0.1398529822275984</v>
      </c>
      <c r="J71" s="34">
        <f t="shared" si="51"/>
        <v>0.15622111295988167</v>
      </c>
      <c r="K71" s="34">
        <f t="shared" si="51"/>
        <v>0.13472523143588733</v>
      </c>
      <c r="L71" s="34">
        <f t="shared" si="51"/>
        <v>0.12276830491474423</v>
      </c>
      <c r="M71" s="34">
        <f t="shared" si="51"/>
        <v>0.14361613813714097</v>
      </c>
      <c r="N71" s="34">
        <f t="shared" si="51"/>
        <v>0.15406139068699101</v>
      </c>
      <c r="O71" s="34">
        <f t="shared" si="51"/>
        <v>0.14749163879598662</v>
      </c>
      <c r="P71" s="34">
        <f t="shared" si="51"/>
        <v>0.15241635687732341</v>
      </c>
      <c r="Q71" s="34">
        <f t="shared" si="51"/>
        <v>0.158955717118308</v>
      </c>
      <c r="R71" s="34">
        <f t="shared" si="51"/>
        <v>0.15729774812343619</v>
      </c>
      <c r="T71" s="1"/>
    </row>
    <row r="72" spans="1:20" s="2" customFormat="1">
      <c r="B72" s="19"/>
      <c r="C72" s="34"/>
      <c r="D72" s="34"/>
      <c r="E72" s="34"/>
      <c r="F72" s="34"/>
      <c r="G72" s="34"/>
      <c r="H72" s="34"/>
      <c r="I72" s="34"/>
      <c r="J72" s="34"/>
      <c r="K72" s="34"/>
      <c r="L72" s="34"/>
      <c r="M72" s="34"/>
      <c r="N72" s="34"/>
      <c r="O72" s="34"/>
      <c r="P72" s="34"/>
      <c r="Q72" s="34"/>
      <c r="R72" s="34"/>
      <c r="T72" s="1"/>
    </row>
    <row r="73" spans="1:20" s="2" customFormat="1">
      <c r="B73" s="122"/>
      <c r="C73" s="34"/>
      <c r="D73" s="34"/>
      <c r="E73" s="34"/>
      <c r="F73" s="34"/>
      <c r="G73" s="34"/>
      <c r="H73" s="34"/>
      <c r="I73" s="34"/>
      <c r="J73" s="34"/>
      <c r="K73" s="34"/>
      <c r="L73" s="34"/>
      <c r="M73" s="34"/>
      <c r="N73" s="34"/>
      <c r="O73" s="34"/>
      <c r="P73" s="34"/>
      <c r="Q73" s="34"/>
      <c r="R73" s="34"/>
      <c r="T73" s="1"/>
    </row>
    <row r="74" spans="1:20" s="2" customFormat="1">
      <c r="B74" s="30" t="s">
        <v>290</v>
      </c>
      <c r="C74" s="10" t="s">
        <v>275</v>
      </c>
      <c r="D74" s="10" t="s">
        <v>272</v>
      </c>
      <c r="E74" s="10" t="s">
        <v>271</v>
      </c>
      <c r="F74" s="10" t="s">
        <v>269</v>
      </c>
      <c r="G74" s="10" t="s">
        <v>261</v>
      </c>
      <c r="H74" s="10" t="s">
        <v>250</v>
      </c>
      <c r="I74" s="10" t="s">
        <v>248</v>
      </c>
      <c r="J74" s="10" t="s">
        <v>247</v>
      </c>
      <c r="K74" s="10" t="s">
        <v>244</v>
      </c>
      <c r="L74" s="10" t="s">
        <v>242</v>
      </c>
      <c r="M74" s="10" t="s">
        <v>232</v>
      </c>
      <c r="N74" s="10" t="s">
        <v>230</v>
      </c>
      <c r="O74" s="10" t="s">
        <v>229</v>
      </c>
      <c r="P74" s="10" t="s">
        <v>226</v>
      </c>
      <c r="Q74" s="10" t="s">
        <v>214</v>
      </c>
      <c r="R74" s="10" t="s">
        <v>199</v>
      </c>
      <c r="T74" s="1"/>
    </row>
    <row r="75" spans="1:20" s="78" customFormat="1">
      <c r="A75" s="1"/>
      <c r="B75" s="123" t="s">
        <v>198</v>
      </c>
      <c r="C75" s="124">
        <v>222</v>
      </c>
      <c r="D75" s="124">
        <v>234</v>
      </c>
      <c r="E75" s="124">
        <v>234</v>
      </c>
      <c r="F75" s="124">
        <v>257</v>
      </c>
      <c r="G75" s="16">
        <v>272</v>
      </c>
      <c r="H75" s="16">
        <v>286</v>
      </c>
      <c r="I75" s="16">
        <v>330</v>
      </c>
      <c r="J75" s="16">
        <v>330</v>
      </c>
      <c r="K75" s="16">
        <v>340</v>
      </c>
      <c r="L75" s="16">
        <v>344</v>
      </c>
      <c r="M75" s="16">
        <v>385</v>
      </c>
      <c r="N75" s="16">
        <v>374</v>
      </c>
      <c r="O75" s="16">
        <v>374</v>
      </c>
      <c r="P75" s="16">
        <v>366</v>
      </c>
      <c r="Q75" s="16">
        <v>362</v>
      </c>
      <c r="R75" s="16">
        <v>322</v>
      </c>
      <c r="T75" s="1"/>
    </row>
    <row r="76" spans="1:20" s="78" customFormat="1">
      <c r="B76" s="123" t="s">
        <v>128</v>
      </c>
      <c r="C76" s="124">
        <v>7253</v>
      </c>
      <c r="D76" s="124">
        <v>6931</v>
      </c>
      <c r="E76" s="124">
        <v>6931</v>
      </c>
      <c r="F76" s="124">
        <v>6835</v>
      </c>
      <c r="G76" s="16">
        <v>6555</v>
      </c>
      <c r="H76" s="16">
        <v>6070</v>
      </c>
      <c r="I76" s="16">
        <v>5817</v>
      </c>
      <c r="J76" s="16">
        <v>5817</v>
      </c>
      <c r="K76" s="16">
        <v>5617</v>
      </c>
      <c r="L76" s="16">
        <v>5652</v>
      </c>
      <c r="M76" s="16">
        <v>5995</v>
      </c>
      <c r="N76" s="16">
        <v>6066</v>
      </c>
      <c r="O76" s="16">
        <v>6066</v>
      </c>
      <c r="P76" s="16">
        <v>5999</v>
      </c>
      <c r="Q76" s="16">
        <v>6044</v>
      </c>
      <c r="R76" s="16">
        <v>5955</v>
      </c>
      <c r="T76" s="1"/>
    </row>
    <row r="77" spans="1:20" s="2" customFormat="1">
      <c r="B77" s="32" t="s">
        <v>22</v>
      </c>
      <c r="C77" s="129">
        <f t="shared" ref="C77:D77" si="52">C76/C75</f>
        <v>32.671171171171174</v>
      </c>
      <c r="D77" s="129">
        <f t="shared" si="52"/>
        <v>29.619658119658119</v>
      </c>
      <c r="E77" s="129">
        <f>E76/E75</f>
        <v>29.619658119658119</v>
      </c>
      <c r="F77" s="129">
        <f>F76/F75</f>
        <v>26.595330739299612</v>
      </c>
      <c r="G77" s="129">
        <f>G76/G75</f>
        <v>24.099264705882351</v>
      </c>
      <c r="H77" s="129">
        <f>H76/H75</f>
        <v>21.223776223776223</v>
      </c>
      <c r="I77" s="129">
        <f t="shared" ref="I77" si="53">I76/I75</f>
        <v>17.627272727272729</v>
      </c>
      <c r="J77" s="129">
        <f>J76/J75</f>
        <v>17.627272727272729</v>
      </c>
      <c r="K77" s="129">
        <f>K76/K75</f>
        <v>16.520588235294117</v>
      </c>
      <c r="L77" s="129">
        <f>L76/L75</f>
        <v>16.430232558139537</v>
      </c>
      <c r="M77" s="129">
        <f t="shared" ref="M77" si="54">M76/M75</f>
        <v>15.571428571428571</v>
      </c>
      <c r="N77" s="129">
        <f t="shared" ref="N77:R77" si="55">N76/N75</f>
        <v>16.219251336898395</v>
      </c>
      <c r="O77" s="129">
        <f t="shared" si="55"/>
        <v>16.219251336898395</v>
      </c>
      <c r="P77" s="129">
        <f t="shared" si="55"/>
        <v>16.39071038251366</v>
      </c>
      <c r="Q77" s="129">
        <f t="shared" si="55"/>
        <v>16.696132596685082</v>
      </c>
      <c r="R77" s="129">
        <f t="shared" si="55"/>
        <v>18.493788819875775</v>
      </c>
      <c r="T77" s="1"/>
    </row>
    <row r="78" spans="1:20" s="2" customFormat="1">
      <c r="T78" s="1"/>
    </row>
    <row r="79" spans="1:20" s="2" customFormat="1">
      <c r="B79" s="108"/>
      <c r="T79" s="1"/>
    </row>
    <row r="80" spans="1:20" s="2" customFormat="1">
      <c r="B80" s="30" t="s">
        <v>34</v>
      </c>
      <c r="C80" s="10" t="s">
        <v>275</v>
      </c>
      <c r="D80" s="10" t="s">
        <v>272</v>
      </c>
      <c r="E80" s="10" t="s">
        <v>271</v>
      </c>
      <c r="F80" s="10" t="s">
        <v>269</v>
      </c>
      <c r="G80" s="10" t="s">
        <v>261</v>
      </c>
      <c r="H80" s="10" t="s">
        <v>250</v>
      </c>
      <c r="I80" s="10" t="s">
        <v>248</v>
      </c>
      <c r="J80" s="10" t="s">
        <v>247</v>
      </c>
      <c r="K80" s="10" t="s">
        <v>244</v>
      </c>
      <c r="L80" s="10" t="s">
        <v>242</v>
      </c>
      <c r="M80" s="10" t="s">
        <v>232</v>
      </c>
      <c r="N80" s="10" t="s">
        <v>230</v>
      </c>
      <c r="O80" s="10" t="s">
        <v>229</v>
      </c>
      <c r="P80" s="10" t="s">
        <v>226</v>
      </c>
      <c r="Q80" s="10" t="s">
        <v>214</v>
      </c>
      <c r="R80" s="10" t="s">
        <v>199</v>
      </c>
      <c r="T80" s="1"/>
    </row>
    <row r="81" spans="1:20" s="2" customFormat="1">
      <c r="B81" s="19" t="s">
        <v>58</v>
      </c>
      <c r="C81" s="19">
        <v>219</v>
      </c>
      <c r="D81" s="19">
        <v>237.8</v>
      </c>
      <c r="E81" s="19">
        <v>237.8</v>
      </c>
      <c r="F81" s="19">
        <v>187.2</v>
      </c>
      <c r="G81" s="19">
        <v>198.7</v>
      </c>
      <c r="H81" s="19">
        <v>222</v>
      </c>
      <c r="I81" s="19">
        <v>182.5</v>
      </c>
      <c r="J81" s="19">
        <v>182.5</v>
      </c>
      <c r="K81" s="19">
        <v>159.25</v>
      </c>
      <c r="L81" s="76">
        <v>135.65</v>
      </c>
      <c r="M81" s="76">
        <v>107.35</v>
      </c>
      <c r="N81" s="76">
        <v>168.55</v>
      </c>
      <c r="O81" s="76">
        <v>168.55</v>
      </c>
      <c r="P81" s="19">
        <v>138.1</v>
      </c>
      <c r="Q81" s="76">
        <v>134.80000000000001</v>
      </c>
      <c r="R81" s="76">
        <v>143.94999999999999</v>
      </c>
      <c r="T81" s="1"/>
    </row>
    <row r="82" spans="1:20" s="2" customFormat="1">
      <c r="A82" s="1"/>
      <c r="B82" s="19" t="s">
        <v>59</v>
      </c>
      <c r="C82" s="19">
        <v>14.45</v>
      </c>
      <c r="D82" s="19">
        <v>13.71</v>
      </c>
      <c r="E82" s="19">
        <v>13.71</v>
      </c>
      <c r="F82" s="19">
        <v>13.37</v>
      </c>
      <c r="G82" s="19">
        <v>12.58</v>
      </c>
      <c r="H82" s="19">
        <v>11.03</v>
      </c>
      <c r="I82" s="19">
        <v>10</v>
      </c>
      <c r="J82" s="19">
        <v>10</v>
      </c>
      <c r="K82" s="19">
        <v>-1.72</v>
      </c>
      <c r="L82" s="19">
        <v>-1.69</v>
      </c>
      <c r="M82" s="19">
        <v>-0.82</v>
      </c>
      <c r="N82" s="19">
        <v>-0.73</v>
      </c>
      <c r="O82" s="19">
        <v>-0.73</v>
      </c>
      <c r="P82" s="19">
        <v>10.77</v>
      </c>
      <c r="Q82" s="19">
        <v>11.22</v>
      </c>
      <c r="R82" s="19">
        <v>11.55</v>
      </c>
      <c r="T82" s="1"/>
    </row>
    <row r="83" spans="1:20" s="2" customFormat="1">
      <c r="B83" s="32" t="s">
        <v>34</v>
      </c>
      <c r="C83" s="35">
        <f t="shared" ref="C83:L83" si="56">C81/C82</f>
        <v>15.155709342560554</v>
      </c>
      <c r="D83" s="35">
        <f t="shared" si="56"/>
        <v>17.345003646973012</v>
      </c>
      <c r="E83" s="35">
        <f t="shared" si="56"/>
        <v>17.345003646973012</v>
      </c>
      <c r="F83" s="35">
        <f t="shared" si="56"/>
        <v>14.00149588631264</v>
      </c>
      <c r="G83" s="35">
        <f t="shared" si="56"/>
        <v>15.794912559618441</v>
      </c>
      <c r="H83" s="35">
        <f t="shared" si="56"/>
        <v>20.126926563916591</v>
      </c>
      <c r="I83" s="35">
        <f t="shared" si="56"/>
        <v>18.25</v>
      </c>
      <c r="J83" s="35">
        <f t="shared" si="56"/>
        <v>18.25</v>
      </c>
      <c r="K83" s="35">
        <f t="shared" si="56"/>
        <v>-92.587209302325576</v>
      </c>
      <c r="L83" s="35">
        <f t="shared" si="56"/>
        <v>-80.266272189349124</v>
      </c>
      <c r="M83" s="35">
        <f t="shared" ref="M83:R83" si="57">M81/M82</f>
        <v>-130.91463414634146</v>
      </c>
      <c r="N83" s="35">
        <f t="shared" si="57"/>
        <v>-230.89041095890414</v>
      </c>
      <c r="O83" s="35">
        <f t="shared" si="57"/>
        <v>-230.89041095890414</v>
      </c>
      <c r="P83" s="35">
        <f t="shared" si="57"/>
        <v>12.822655524605386</v>
      </c>
      <c r="Q83" s="35">
        <f t="shared" si="57"/>
        <v>12.014260249554367</v>
      </c>
      <c r="R83" s="35">
        <f t="shared" si="57"/>
        <v>12.463203463203461</v>
      </c>
      <c r="T83" s="1"/>
    </row>
    <row r="84" spans="1:20" s="2" customFormat="1">
      <c r="B84" s="36"/>
      <c r="C84" s="36"/>
      <c r="D84" s="114"/>
      <c r="E84" s="114"/>
      <c r="F84" s="114"/>
      <c r="G84" s="114"/>
      <c r="H84" s="114"/>
      <c r="I84" s="114"/>
      <c r="J84" s="114"/>
      <c r="K84" s="114"/>
      <c r="L84" s="114"/>
      <c r="M84" s="114"/>
      <c r="N84" s="114"/>
      <c r="O84" s="114"/>
      <c r="P84" s="114"/>
      <c r="Q84" s="114"/>
      <c r="R84" s="114"/>
      <c r="T84" s="1"/>
    </row>
    <row r="85" spans="1:20" s="2" customFormat="1" ht="18.75">
      <c r="B85" s="113"/>
      <c r="C85" s="37"/>
      <c r="D85" s="37"/>
      <c r="E85" s="37"/>
      <c r="F85" s="37"/>
      <c r="G85" s="37"/>
      <c r="H85" s="37"/>
      <c r="I85" s="37"/>
      <c r="J85" s="37"/>
      <c r="K85" s="37"/>
      <c r="L85" s="37"/>
      <c r="M85" s="37"/>
      <c r="N85" s="37"/>
      <c r="O85" s="37"/>
      <c r="P85" s="37"/>
      <c r="Q85" s="37"/>
      <c r="R85" s="37"/>
      <c r="T85" s="1"/>
    </row>
    <row r="86" spans="1:20" s="2" customFormat="1">
      <c r="B86" s="30" t="s">
        <v>260</v>
      </c>
      <c r="C86" s="10" t="s">
        <v>275</v>
      </c>
      <c r="D86" s="10" t="s">
        <v>272</v>
      </c>
      <c r="E86" s="10" t="s">
        <v>271</v>
      </c>
      <c r="F86" s="10" t="s">
        <v>269</v>
      </c>
      <c r="G86" s="10" t="s">
        <v>261</v>
      </c>
      <c r="H86" s="10" t="s">
        <v>250</v>
      </c>
      <c r="I86" s="10" t="s">
        <v>248</v>
      </c>
      <c r="J86" s="10" t="s">
        <v>247</v>
      </c>
      <c r="K86" s="10" t="s">
        <v>244</v>
      </c>
      <c r="L86" s="10" t="s">
        <v>242</v>
      </c>
      <c r="M86" s="10" t="s">
        <v>232</v>
      </c>
      <c r="N86" s="10" t="s">
        <v>230</v>
      </c>
      <c r="O86" s="10" t="s">
        <v>229</v>
      </c>
      <c r="P86" s="10" t="s">
        <v>226</v>
      </c>
      <c r="Q86" s="10" t="s">
        <v>214</v>
      </c>
      <c r="R86" s="10" t="s">
        <v>199</v>
      </c>
      <c r="T86" s="1"/>
    </row>
    <row r="87" spans="1:20" s="2" customFormat="1">
      <c r="B87" s="19" t="s">
        <v>60</v>
      </c>
      <c r="C87" s="31">
        <f>C13+E13+F13+G13</f>
        <v>4151</v>
      </c>
      <c r="D87" s="31">
        <f>D13</f>
        <v>3903</v>
      </c>
      <c r="E87" s="31">
        <f>E13+F13+G13+H13</f>
        <v>3903</v>
      </c>
      <c r="F87" s="31">
        <f>F13+G13+H13+J13</f>
        <v>3820</v>
      </c>
      <c r="G87" s="31">
        <f>G13+H13+J13+K13</f>
        <v>3548</v>
      </c>
      <c r="H87" s="31">
        <f>H13+J13+K13+L13</f>
        <v>3123</v>
      </c>
      <c r="I87" s="31">
        <f>I13</f>
        <v>3006</v>
      </c>
      <c r="J87" s="31">
        <f>J13+K13+L13+M13</f>
        <v>3006</v>
      </c>
      <c r="K87" s="31">
        <f>K13+L13+M13+O13</f>
        <v>3043</v>
      </c>
      <c r="L87" s="31">
        <f>L13+M13+O13+P13</f>
        <v>3261</v>
      </c>
      <c r="M87" s="31">
        <f>M13+O13+P13+Q13</f>
        <v>3611</v>
      </c>
      <c r="N87" s="31">
        <v>3689</v>
      </c>
      <c r="O87" s="31">
        <v>3689</v>
      </c>
      <c r="P87" s="31">
        <v>3535</v>
      </c>
      <c r="Q87" s="31">
        <v>3477</v>
      </c>
      <c r="R87" s="31">
        <v>3392</v>
      </c>
      <c r="T87" s="1"/>
    </row>
    <row r="88" spans="1:20" s="2" customFormat="1">
      <c r="B88" s="19" t="s">
        <v>282</v>
      </c>
      <c r="C88" s="31">
        <f>C15+E15+F15+G15</f>
        <v>3938</v>
      </c>
      <c r="D88" s="31">
        <f>D15</f>
        <v>3820</v>
      </c>
      <c r="E88" s="31">
        <f>E15+F15+G15+H15</f>
        <v>3820</v>
      </c>
      <c r="F88" s="31">
        <f>F15+G15+H15+J15</f>
        <v>3759</v>
      </c>
      <c r="G88" s="31">
        <f>G15+H15+J15+K15</f>
        <v>3435</v>
      </c>
      <c r="H88" s="31">
        <f>H15+J15+K15+L15</f>
        <v>2995</v>
      </c>
      <c r="I88" s="31">
        <f>I15</f>
        <v>2746</v>
      </c>
      <c r="J88" s="31">
        <f>J15+K15+L15+M15</f>
        <v>2746</v>
      </c>
      <c r="K88" s="31">
        <f>K15+L15+M15+O15</f>
        <v>2063</v>
      </c>
      <c r="L88" s="31">
        <f>L15+M15+O15+P15</f>
        <v>2251</v>
      </c>
      <c r="M88" s="31">
        <f>M15+O15+P15+Q15</f>
        <v>2581</v>
      </c>
      <c r="N88" s="31">
        <v>2672</v>
      </c>
      <c r="O88" s="31">
        <v>2672</v>
      </c>
      <c r="P88" s="31">
        <v>3310</v>
      </c>
      <c r="Q88" s="31">
        <v>3338</v>
      </c>
      <c r="R88" s="31">
        <v>3313</v>
      </c>
      <c r="T88" s="1"/>
    </row>
    <row r="89" spans="1:20" s="2" customFormat="1">
      <c r="B89" s="19" t="s">
        <v>61</v>
      </c>
      <c r="C89" s="31">
        <v>26523</v>
      </c>
      <c r="D89" s="31">
        <v>25854</v>
      </c>
      <c r="E89" s="31">
        <v>25854</v>
      </c>
      <c r="F89" s="31">
        <v>25558</v>
      </c>
      <c r="G89" s="31">
        <v>25594</v>
      </c>
      <c r="H89" s="31">
        <v>26091</v>
      </c>
      <c r="I89" s="31">
        <v>26919</v>
      </c>
      <c r="J89" s="31">
        <v>26919</v>
      </c>
      <c r="K89" s="31">
        <v>27618</v>
      </c>
      <c r="L89" s="31">
        <v>28213</v>
      </c>
      <c r="M89" s="31">
        <v>28059</v>
      </c>
      <c r="N89" s="31">
        <v>27418</v>
      </c>
      <c r="O89" s="31">
        <v>27418</v>
      </c>
      <c r="P89" s="31">
        <v>26101</v>
      </c>
      <c r="Q89" s="31">
        <v>24641</v>
      </c>
      <c r="R89" s="31">
        <v>23459</v>
      </c>
      <c r="T89" s="1"/>
    </row>
    <row r="90" spans="1:20" s="2" customFormat="1">
      <c r="B90" s="19" t="s">
        <v>280</v>
      </c>
      <c r="C90" s="31">
        <v>26379</v>
      </c>
      <c r="D90" s="31">
        <v>25722</v>
      </c>
      <c r="E90" s="31">
        <v>25722</v>
      </c>
      <c r="F90" s="31">
        <v>25437</v>
      </c>
      <c r="G90" s="31">
        <v>25481</v>
      </c>
      <c r="H90" s="31">
        <v>25987</v>
      </c>
      <c r="I90" s="31">
        <v>26819</v>
      </c>
      <c r="J90" s="31">
        <v>26819</v>
      </c>
      <c r="K90" s="31">
        <v>27523</v>
      </c>
      <c r="L90" s="31">
        <v>28122</v>
      </c>
      <c r="M90" s="31">
        <v>27972</v>
      </c>
      <c r="N90" s="31">
        <v>27337</v>
      </c>
      <c r="O90" s="31">
        <v>27337</v>
      </c>
      <c r="P90" s="31">
        <v>26016</v>
      </c>
      <c r="Q90" s="31">
        <v>24547</v>
      </c>
      <c r="R90" s="31">
        <v>23347</v>
      </c>
      <c r="T90" s="1"/>
    </row>
    <row r="91" spans="1:20" s="2" customFormat="1">
      <c r="B91" s="38" t="s">
        <v>62</v>
      </c>
      <c r="C91" s="126">
        <f>C87/C89</f>
        <v>0.15650567432040116</v>
      </c>
      <c r="D91" s="126">
        <f>D87/D89</f>
        <v>0.15096310048735206</v>
      </c>
      <c r="E91" s="126">
        <f t="shared" ref="E91:F91" si="58">E87/E89</f>
        <v>0.15096310048735206</v>
      </c>
      <c r="F91" s="126">
        <f t="shared" si="58"/>
        <v>0.1494639643164567</v>
      </c>
      <c r="G91" s="126">
        <f t="shared" ref="G91:H91" si="59">G87/G89</f>
        <v>0.13862624052512307</v>
      </c>
      <c r="H91" s="126">
        <f t="shared" si="59"/>
        <v>0.11969644705070714</v>
      </c>
      <c r="I91" s="126">
        <f t="shared" ref="I91:J91" si="60">I87/I89</f>
        <v>0.11166833834837847</v>
      </c>
      <c r="J91" s="126">
        <f t="shared" si="60"/>
        <v>0.11166833834837847</v>
      </c>
      <c r="K91" s="126">
        <f t="shared" ref="K91:M92" si="61">K87/K89</f>
        <v>0.11018176551524368</v>
      </c>
      <c r="L91" s="126">
        <f t="shared" si="61"/>
        <v>0.115585014000638</v>
      </c>
      <c r="M91" s="126">
        <f t="shared" si="61"/>
        <v>0.12869311094479491</v>
      </c>
      <c r="N91" s="126">
        <f t="shared" ref="N91" si="62">N87/N89</f>
        <v>0.1345466481873222</v>
      </c>
      <c r="O91" s="126">
        <f>O87/O89</f>
        <v>0.1345466481873222</v>
      </c>
      <c r="P91" s="126">
        <f>P87/P89</f>
        <v>0.13543542393011762</v>
      </c>
      <c r="Q91" s="126">
        <f>Q87/Q89</f>
        <v>0.1411062862708494</v>
      </c>
      <c r="R91" s="126">
        <f>R87/R89</f>
        <v>0.14459269363570484</v>
      </c>
      <c r="T91" s="1"/>
    </row>
    <row r="92" spans="1:20" s="2" customFormat="1">
      <c r="B92" s="39" t="s">
        <v>281</v>
      </c>
      <c r="C92" s="125">
        <f t="shared" ref="C92:D92" si="63">C88/C90</f>
        <v>0.14928541642973578</v>
      </c>
      <c r="D92" s="125">
        <f t="shared" si="63"/>
        <v>0.14851100225487909</v>
      </c>
      <c r="E92" s="125">
        <f t="shared" ref="E92:F92" si="64">E88/E90</f>
        <v>0.14851100225487909</v>
      </c>
      <c r="F92" s="125">
        <f t="shared" si="64"/>
        <v>0.14777686047883004</v>
      </c>
      <c r="G92" s="125">
        <f t="shared" ref="G92:H92" si="65">G88/G90</f>
        <v>0.134806326282328</v>
      </c>
      <c r="H92" s="125">
        <f t="shared" si="65"/>
        <v>0.11524993265863701</v>
      </c>
      <c r="I92" s="125">
        <f t="shared" ref="I92:J92" si="66">I88/I90</f>
        <v>0.10239009657332489</v>
      </c>
      <c r="J92" s="125">
        <f t="shared" si="66"/>
        <v>0.10239009657332489</v>
      </c>
      <c r="K92" s="125">
        <f t="shared" si="61"/>
        <v>7.4955491770519203E-2</v>
      </c>
      <c r="L92" s="125">
        <f t="shared" si="61"/>
        <v>8.0044093592205393E-2</v>
      </c>
      <c r="M92" s="125">
        <f t="shared" si="61"/>
        <v>9.2270842270842271E-2</v>
      </c>
      <c r="N92" s="125">
        <f t="shared" ref="N92" si="67">N88/N90</f>
        <v>9.7742985697040638E-2</v>
      </c>
      <c r="O92" s="125">
        <f t="shared" ref="O92:P92" si="68">O88/O90</f>
        <v>9.7742985697040638E-2</v>
      </c>
      <c r="P92" s="125">
        <f t="shared" si="68"/>
        <v>0.12722939729397295</v>
      </c>
      <c r="Q92" s="125">
        <f t="shared" ref="Q92:R92" si="69">Q88/Q90</f>
        <v>0.13598403063510817</v>
      </c>
      <c r="R92" s="125">
        <f t="shared" si="69"/>
        <v>0.14190259990576948</v>
      </c>
      <c r="T92" s="1"/>
    </row>
    <row r="93" spans="1:20" s="2" customFormat="1">
      <c r="B93" s="94" t="s">
        <v>63</v>
      </c>
      <c r="C93" s="94"/>
      <c r="D93" s="94"/>
      <c r="E93" s="94"/>
      <c r="F93" s="94"/>
      <c r="G93" s="94"/>
      <c r="H93" s="94"/>
      <c r="I93" s="94"/>
      <c r="J93" s="94"/>
      <c r="K93" s="94"/>
      <c r="L93" s="94"/>
      <c r="M93" s="40"/>
      <c r="N93" s="40"/>
      <c r="O93" s="40"/>
      <c r="P93" s="40"/>
      <c r="Q93" s="40"/>
      <c r="R93" s="40"/>
      <c r="T93" s="1"/>
    </row>
    <row r="94" spans="1:20" s="2" customFormat="1">
      <c r="B94" s="40"/>
      <c r="C94" s="40"/>
      <c r="D94" s="40"/>
      <c r="E94" s="40"/>
      <c r="F94" s="40"/>
      <c r="G94" s="40"/>
      <c r="H94" s="40"/>
      <c r="I94" s="40"/>
      <c r="J94" s="40"/>
      <c r="K94" s="40"/>
      <c r="L94" s="40"/>
      <c r="M94" s="40"/>
      <c r="N94" s="40"/>
      <c r="O94" s="40"/>
      <c r="P94" s="40"/>
      <c r="Q94" s="40"/>
      <c r="R94" s="40"/>
      <c r="T94" s="1"/>
    </row>
    <row r="95" spans="1:20" s="2" customFormat="1">
      <c r="B95" s="108"/>
      <c r="T95" s="1"/>
    </row>
    <row r="96" spans="1:20" s="2" customFormat="1">
      <c r="B96" s="30" t="s">
        <v>258</v>
      </c>
      <c r="C96" s="10" t="s">
        <v>275</v>
      </c>
      <c r="D96" s="10" t="s">
        <v>272</v>
      </c>
      <c r="E96" s="10" t="s">
        <v>271</v>
      </c>
      <c r="F96" s="10" t="s">
        <v>269</v>
      </c>
      <c r="G96" s="10" t="s">
        <v>261</v>
      </c>
      <c r="H96" s="10" t="s">
        <v>250</v>
      </c>
      <c r="I96" s="10" t="s">
        <v>248</v>
      </c>
      <c r="J96" s="10" t="s">
        <v>247</v>
      </c>
      <c r="K96" s="10" t="s">
        <v>244</v>
      </c>
      <c r="L96" s="10" t="s">
        <v>242</v>
      </c>
      <c r="M96" s="10" t="s">
        <v>232</v>
      </c>
      <c r="N96" s="10" t="s">
        <v>230</v>
      </c>
      <c r="O96" s="10" t="s">
        <v>229</v>
      </c>
      <c r="P96" s="10" t="s">
        <v>226</v>
      </c>
      <c r="Q96" s="10" t="s">
        <v>214</v>
      </c>
      <c r="R96" s="10" t="s">
        <v>199</v>
      </c>
      <c r="T96" s="1"/>
    </row>
    <row r="97" spans="2:22" s="2" customFormat="1">
      <c r="B97" s="19" t="s">
        <v>64</v>
      </c>
      <c r="C97" s="31">
        <f>C4+E4+F4+G4</f>
        <v>25062</v>
      </c>
      <c r="D97" s="31">
        <f>D4</f>
        <v>23789</v>
      </c>
      <c r="E97" s="31">
        <f>E4+F4+G4+H4</f>
        <v>23789</v>
      </c>
      <c r="F97" s="31">
        <f>F4+G4+H4+J4</f>
        <v>23182</v>
      </c>
      <c r="G97" s="31">
        <f>G4+H4+J4+K4</f>
        <v>22388</v>
      </c>
      <c r="H97" s="31">
        <f>H4+J4+K4+L4</f>
        <v>21293</v>
      </c>
      <c r="I97" s="31">
        <f>I4</f>
        <v>21494</v>
      </c>
      <c r="J97" s="31">
        <f>J4+K4+L4+M4</f>
        <v>21494</v>
      </c>
      <c r="K97" s="31">
        <f>K4+L4+M4+O4</f>
        <v>22065</v>
      </c>
      <c r="L97" s="31">
        <f>L4+M4+O4+P4</f>
        <v>22906</v>
      </c>
      <c r="M97" s="31">
        <f>M4+O4+P4+Q4</f>
        <v>23973</v>
      </c>
      <c r="N97" s="31">
        <f>N4</f>
        <v>23945</v>
      </c>
      <c r="O97" s="31">
        <f>O4+P4+Q4+R4</f>
        <v>23945</v>
      </c>
      <c r="P97" s="31">
        <v>23330</v>
      </c>
      <c r="Q97" s="31">
        <v>22781</v>
      </c>
      <c r="R97" s="31">
        <v>22215</v>
      </c>
      <c r="T97" s="1"/>
    </row>
    <row r="98" spans="2:22" s="2" customFormat="1">
      <c r="B98" s="19" t="s">
        <v>65</v>
      </c>
      <c r="C98" s="31">
        <v>26379</v>
      </c>
      <c r="D98" s="31">
        <v>25722</v>
      </c>
      <c r="E98" s="31">
        <v>25722</v>
      </c>
      <c r="F98" s="31">
        <v>25437</v>
      </c>
      <c r="G98" s="31">
        <v>25481</v>
      </c>
      <c r="H98" s="31">
        <v>25987</v>
      </c>
      <c r="I98" s="31">
        <v>26819</v>
      </c>
      <c r="J98" s="31">
        <v>26819</v>
      </c>
      <c r="K98" s="31">
        <v>27523</v>
      </c>
      <c r="L98" s="31">
        <v>28122</v>
      </c>
      <c r="M98" s="31">
        <v>27972</v>
      </c>
      <c r="N98" s="31">
        <v>27337</v>
      </c>
      <c r="O98" s="31">
        <v>27337</v>
      </c>
      <c r="P98" s="31">
        <v>26016</v>
      </c>
      <c r="Q98" s="31">
        <v>24547</v>
      </c>
      <c r="R98" s="31">
        <v>23347</v>
      </c>
      <c r="S98" s="41"/>
      <c r="T98" s="42"/>
      <c r="U98" s="43"/>
      <c r="V98" s="43"/>
    </row>
    <row r="99" spans="2:22" s="2" customFormat="1">
      <c r="B99" s="44" t="s">
        <v>36</v>
      </c>
      <c r="C99" s="77">
        <f t="shared" ref="C99:D99" si="70">C97/C98</f>
        <v>0.95007392243830324</v>
      </c>
      <c r="D99" s="77">
        <f t="shared" si="70"/>
        <v>0.92485032268097345</v>
      </c>
      <c r="E99" s="77">
        <f t="shared" ref="E99" si="71">E97/E98</f>
        <v>0.92485032268097345</v>
      </c>
      <c r="F99" s="77">
        <f t="shared" ref="F99:I99" si="72">F97/F98</f>
        <v>0.91134960883752014</v>
      </c>
      <c r="G99" s="77">
        <f t="shared" si="72"/>
        <v>0.8786154389545151</v>
      </c>
      <c r="H99" s="77">
        <f t="shared" si="72"/>
        <v>0.81937122407357521</v>
      </c>
      <c r="I99" s="77">
        <f t="shared" si="72"/>
        <v>0.80144673552332302</v>
      </c>
      <c r="J99" s="77">
        <f t="shared" ref="J99" si="73">J97/J98</f>
        <v>0.80144673552332302</v>
      </c>
      <c r="K99" s="77">
        <f t="shared" ref="K99:L99" si="74">K97/K98</f>
        <v>0.8016931293826981</v>
      </c>
      <c r="L99" s="77">
        <f t="shared" si="74"/>
        <v>0.81452243794893675</v>
      </c>
      <c r="M99" s="77">
        <f t="shared" ref="M99:R99" si="75">M97/M98</f>
        <v>0.85703560703560699</v>
      </c>
      <c r="N99" s="77">
        <f t="shared" si="75"/>
        <v>0.87591908402531371</v>
      </c>
      <c r="O99" s="77">
        <f t="shared" si="75"/>
        <v>0.87591908402531371</v>
      </c>
      <c r="P99" s="77">
        <f t="shared" si="75"/>
        <v>0.89675584255842555</v>
      </c>
      <c r="Q99" s="77">
        <f t="shared" si="75"/>
        <v>0.92805638163523041</v>
      </c>
      <c r="R99" s="77">
        <f t="shared" si="75"/>
        <v>0.95151411316229062</v>
      </c>
      <c r="S99" s="1"/>
      <c r="T99" s="1"/>
    </row>
    <row r="100" spans="2:22" s="2" customFormat="1">
      <c r="B100" s="94" t="s">
        <v>66</v>
      </c>
      <c r="C100" s="94"/>
      <c r="D100" s="94"/>
      <c r="E100" s="94"/>
      <c r="F100" s="94"/>
      <c r="G100" s="94"/>
      <c r="H100" s="94"/>
      <c r="I100" s="94"/>
      <c r="J100" s="94"/>
      <c r="K100" s="94"/>
      <c r="L100" s="94"/>
      <c r="M100" s="40"/>
      <c r="N100" s="40"/>
      <c r="O100" s="40"/>
      <c r="P100" s="40"/>
      <c r="Q100" s="40"/>
      <c r="R100" s="40"/>
      <c r="T100" s="45"/>
    </row>
    <row r="101" spans="2:22" s="2" customFormat="1">
      <c r="B101" s="78"/>
      <c r="C101" s="78"/>
      <c r="D101" s="78"/>
      <c r="E101" s="78"/>
      <c r="F101" s="78"/>
      <c r="G101" s="78"/>
      <c r="T101" s="1"/>
    </row>
    <row r="102" spans="2:22" s="2" customFormat="1">
      <c r="B102" s="108"/>
      <c r="T102" s="1"/>
    </row>
    <row r="103" spans="2:22" s="2" customFormat="1">
      <c r="B103" s="30" t="s">
        <v>259</v>
      </c>
      <c r="C103" s="10" t="s">
        <v>275</v>
      </c>
      <c r="D103" s="10" t="s">
        <v>272</v>
      </c>
      <c r="E103" s="10" t="s">
        <v>271</v>
      </c>
      <c r="F103" s="10" t="s">
        <v>269</v>
      </c>
      <c r="G103" s="10" t="s">
        <v>261</v>
      </c>
      <c r="H103" s="10" t="s">
        <v>250</v>
      </c>
      <c r="I103" s="10" t="s">
        <v>248</v>
      </c>
      <c r="J103" s="10" t="s">
        <v>247</v>
      </c>
      <c r="K103" s="10" t="s">
        <v>244</v>
      </c>
      <c r="L103" s="10" t="s">
        <v>242</v>
      </c>
      <c r="M103" s="10" t="s">
        <v>232</v>
      </c>
      <c r="N103" s="10" t="s">
        <v>230</v>
      </c>
      <c r="O103" s="10" t="s">
        <v>229</v>
      </c>
      <c r="P103" s="10" t="s">
        <v>226</v>
      </c>
      <c r="Q103" s="10" t="s">
        <v>214</v>
      </c>
      <c r="R103" s="10" t="s">
        <v>199</v>
      </c>
      <c r="T103" s="1"/>
    </row>
    <row r="104" spans="2:22" s="2" customFormat="1">
      <c r="B104" s="19" t="s">
        <v>130</v>
      </c>
      <c r="C104" s="31">
        <v>4154</v>
      </c>
      <c r="D104" s="31">
        <v>3861</v>
      </c>
      <c r="E104" s="31">
        <v>3861</v>
      </c>
      <c r="F104" s="31">
        <v>3753</v>
      </c>
      <c r="G104" s="31">
        <v>3481</v>
      </c>
      <c r="H104" s="31">
        <v>3119</v>
      </c>
      <c r="I104" s="31">
        <v>2952</v>
      </c>
      <c r="J104" s="31">
        <v>2952</v>
      </c>
      <c r="K104" s="31">
        <v>2828</v>
      </c>
      <c r="L104" s="31">
        <v>2969</v>
      </c>
      <c r="M104" s="31">
        <v>3212</v>
      </c>
      <c r="N104" s="31">
        <v>3222</v>
      </c>
      <c r="O104" s="31">
        <v>3222</v>
      </c>
      <c r="P104" s="31">
        <v>3251</v>
      </c>
      <c r="Q104" s="31">
        <v>3290</v>
      </c>
      <c r="R104" s="31">
        <v>3301</v>
      </c>
      <c r="T104" s="1"/>
    </row>
    <row r="105" spans="2:22" s="2" customFormat="1">
      <c r="B105" s="19" t="s">
        <v>131</v>
      </c>
      <c r="C105" s="31">
        <f>BR!C23</f>
        <v>34722</v>
      </c>
      <c r="D105" s="31">
        <f>BR!D23</f>
        <v>32998</v>
      </c>
      <c r="E105" s="31">
        <f>BR!D23</f>
        <v>32998</v>
      </c>
      <c r="F105" s="31">
        <f>BR!E23</f>
        <v>31725</v>
      </c>
      <c r="G105" s="31">
        <f>BR!F23</f>
        <v>30380</v>
      </c>
      <c r="H105" s="31">
        <f>BR!G23</f>
        <v>31027</v>
      </c>
      <c r="I105" s="31">
        <f>BR!H23</f>
        <v>28953</v>
      </c>
      <c r="J105" s="31">
        <f>BR!H23</f>
        <v>28953</v>
      </c>
      <c r="K105" s="31">
        <f>BR!I23</f>
        <v>29887</v>
      </c>
      <c r="L105" s="31">
        <f>BR!J23</f>
        <v>29622</v>
      </c>
      <c r="M105" s="31">
        <f>BR!K23</f>
        <v>30764</v>
      </c>
      <c r="N105" s="31">
        <f>BR!L23</f>
        <v>28861</v>
      </c>
      <c r="O105" s="31">
        <f>BR!L23</f>
        <v>28861</v>
      </c>
      <c r="P105" s="31">
        <f>BR!M23</f>
        <v>32116</v>
      </c>
      <c r="Q105" s="31">
        <f>BR!N23</f>
        <v>30946</v>
      </c>
      <c r="R105" s="31">
        <f>BR!O23</f>
        <v>29988</v>
      </c>
      <c r="T105" s="1"/>
    </row>
    <row r="106" spans="2:22" s="2" customFormat="1">
      <c r="B106" s="19" t="s">
        <v>132</v>
      </c>
      <c r="C106" s="31">
        <f t="shared" ref="C106:L106" si="76">(C105+H105)/2</f>
        <v>32874.5</v>
      </c>
      <c r="D106" s="31">
        <f t="shared" si="76"/>
        <v>30975.5</v>
      </c>
      <c r="E106" s="31">
        <f t="shared" si="76"/>
        <v>30975.5</v>
      </c>
      <c r="F106" s="31">
        <f t="shared" si="76"/>
        <v>30806</v>
      </c>
      <c r="G106" s="31">
        <f t="shared" si="76"/>
        <v>30001</v>
      </c>
      <c r="H106" s="31">
        <f t="shared" si="76"/>
        <v>30895.5</v>
      </c>
      <c r="I106" s="31">
        <f t="shared" si="76"/>
        <v>28907</v>
      </c>
      <c r="J106" s="31">
        <f t="shared" si="76"/>
        <v>28907</v>
      </c>
      <c r="K106" s="31">
        <f t="shared" si="76"/>
        <v>31001.5</v>
      </c>
      <c r="L106" s="31">
        <f t="shared" si="76"/>
        <v>30284</v>
      </c>
      <c r="M106" s="31">
        <f t="shared" ref="M106" si="77">(M105+R105)/2</f>
        <v>30376</v>
      </c>
      <c r="N106" s="31">
        <v>29314</v>
      </c>
      <c r="O106" s="31">
        <v>29314</v>
      </c>
      <c r="P106" s="31">
        <v>30826</v>
      </c>
      <c r="Q106" s="31">
        <v>30129</v>
      </c>
      <c r="R106" s="31">
        <v>29645</v>
      </c>
      <c r="T106" s="1"/>
    </row>
    <row r="107" spans="2:22" s="2" customFormat="1">
      <c r="B107" s="57" t="s">
        <v>133</v>
      </c>
      <c r="C107" s="68">
        <f t="shared" ref="C107" si="78">C104/C106</f>
        <v>0.12635933626366941</v>
      </c>
      <c r="D107" s="68">
        <f t="shared" ref="D107" si="79">D104/D106</f>
        <v>0.12464689835515165</v>
      </c>
      <c r="E107" s="68">
        <f t="shared" ref="E107:F107" si="80">E104/E106</f>
        <v>0.12464689835515165</v>
      </c>
      <c r="F107" s="68">
        <f t="shared" si="80"/>
        <v>0.12182691683438292</v>
      </c>
      <c r="G107" s="68">
        <f t="shared" ref="G107:H107" si="81">G104/G106</f>
        <v>0.11602946568447718</v>
      </c>
      <c r="H107" s="68">
        <f t="shared" si="81"/>
        <v>0.10095321325112071</v>
      </c>
      <c r="I107" s="68">
        <f t="shared" ref="I107" si="82">I104/I106</f>
        <v>0.10212059362784101</v>
      </c>
      <c r="J107" s="68">
        <f t="shared" ref="J107:K107" si="83">J104/J106</f>
        <v>0.10212059362784101</v>
      </c>
      <c r="K107" s="68">
        <f t="shared" si="83"/>
        <v>9.1221392513265484E-2</v>
      </c>
      <c r="L107" s="68">
        <f t="shared" ref="L107:P107" si="84">L104/L106</f>
        <v>9.8038568220842684E-2</v>
      </c>
      <c r="M107" s="68">
        <f t="shared" si="84"/>
        <v>0.1057413747695549</v>
      </c>
      <c r="N107" s="68">
        <f t="shared" ref="N107" si="85">N104/N106</f>
        <v>0.10991335198198812</v>
      </c>
      <c r="O107" s="68">
        <f t="shared" si="84"/>
        <v>0.10991335198198812</v>
      </c>
      <c r="P107" s="68">
        <f t="shared" si="84"/>
        <v>0.10546292091091936</v>
      </c>
      <c r="Q107" s="68">
        <f t="shared" ref="Q107:R107" si="86">Q104/Q106</f>
        <v>0.10919711905473133</v>
      </c>
      <c r="R107" s="68">
        <f t="shared" si="86"/>
        <v>0.111350986675662</v>
      </c>
      <c r="T107" s="1"/>
    </row>
    <row r="108" spans="2:22" s="2" customFormat="1">
      <c r="B108" s="19" t="s">
        <v>130</v>
      </c>
      <c r="C108" s="31">
        <f>C21+E21+F21+G21</f>
        <v>3915</v>
      </c>
      <c r="D108" s="31">
        <f>D21</f>
        <v>3716</v>
      </c>
      <c r="E108" s="31">
        <f>E21+F21+G21+H21</f>
        <v>3716</v>
      </c>
      <c r="F108" s="31">
        <f>F21+G21+H21+J21</f>
        <v>3624</v>
      </c>
      <c r="G108" s="31">
        <f>G21+H21+J21+K21</f>
        <v>3408</v>
      </c>
      <c r="H108" s="31">
        <f>H21+J21+K21+L21</f>
        <v>2988</v>
      </c>
      <c r="I108" s="31">
        <f>I21</f>
        <v>2711</v>
      </c>
      <c r="J108" s="31">
        <f>J21+K21+L21+M21</f>
        <v>2711</v>
      </c>
      <c r="K108" s="31">
        <f>K21+L21+M21+O21</f>
        <v>-468</v>
      </c>
      <c r="L108" s="31">
        <f>L21+M21+O21+P21</f>
        <v>-458</v>
      </c>
      <c r="M108" s="31">
        <f>M21+O21+P21+Q21</f>
        <v>-224</v>
      </c>
      <c r="N108" s="31">
        <f>N21</f>
        <v>-199</v>
      </c>
      <c r="O108" s="31">
        <f>O21+P21+Q21+R21</f>
        <v>-199</v>
      </c>
      <c r="P108" s="31">
        <v>2920</v>
      </c>
      <c r="Q108" s="31">
        <v>3042</v>
      </c>
      <c r="R108" s="31">
        <v>3132</v>
      </c>
      <c r="T108" s="1"/>
    </row>
    <row r="109" spans="2:22" s="2" customFormat="1">
      <c r="B109" s="19" t="s">
        <v>131</v>
      </c>
      <c r="C109" s="31">
        <f>BR!C23</f>
        <v>34722</v>
      </c>
      <c r="D109" s="31">
        <f>BR!D23</f>
        <v>32998</v>
      </c>
      <c r="E109" s="31">
        <f>BR!D23</f>
        <v>32998</v>
      </c>
      <c r="F109" s="31">
        <f>BR!E23</f>
        <v>31725</v>
      </c>
      <c r="G109" s="31">
        <f>BR!F23</f>
        <v>30380</v>
      </c>
      <c r="H109" s="31">
        <f>BR!G23</f>
        <v>31027</v>
      </c>
      <c r="I109" s="31">
        <f>BR!H23</f>
        <v>28953</v>
      </c>
      <c r="J109" s="31">
        <f>BR!H23</f>
        <v>28953</v>
      </c>
      <c r="K109" s="31">
        <f>BR!I23</f>
        <v>29887</v>
      </c>
      <c r="L109" s="31">
        <f>BR!J23</f>
        <v>29622</v>
      </c>
      <c r="M109" s="31">
        <f>BR!K23</f>
        <v>30764</v>
      </c>
      <c r="N109" s="31">
        <f>BR!L23</f>
        <v>28861</v>
      </c>
      <c r="O109" s="31">
        <f>BR!L23</f>
        <v>28861</v>
      </c>
      <c r="P109" s="31">
        <f>BR!M23</f>
        <v>32116</v>
      </c>
      <c r="Q109" s="31">
        <f>BR!N23</f>
        <v>30946</v>
      </c>
      <c r="R109" s="31">
        <f>BR!O23</f>
        <v>29988</v>
      </c>
      <c r="T109" s="1"/>
    </row>
    <row r="110" spans="2:22" s="2" customFormat="1">
      <c r="B110" s="19" t="s">
        <v>132</v>
      </c>
      <c r="C110" s="31">
        <f t="shared" ref="C110:M110" si="87">(C109+H109)/2</f>
        <v>32874.5</v>
      </c>
      <c r="D110" s="31">
        <f t="shared" si="87"/>
        <v>30975.5</v>
      </c>
      <c r="E110" s="31">
        <f t="shared" si="87"/>
        <v>30975.5</v>
      </c>
      <c r="F110" s="31">
        <f t="shared" si="87"/>
        <v>30806</v>
      </c>
      <c r="G110" s="31">
        <f t="shared" si="87"/>
        <v>30001</v>
      </c>
      <c r="H110" s="31">
        <f t="shared" si="87"/>
        <v>30895.5</v>
      </c>
      <c r="I110" s="31">
        <f t="shared" si="87"/>
        <v>28907</v>
      </c>
      <c r="J110" s="31">
        <f t="shared" si="87"/>
        <v>28907</v>
      </c>
      <c r="K110" s="31">
        <f t="shared" si="87"/>
        <v>31001.5</v>
      </c>
      <c r="L110" s="31">
        <f t="shared" si="87"/>
        <v>30284</v>
      </c>
      <c r="M110" s="31">
        <f t="shared" si="87"/>
        <v>30376</v>
      </c>
      <c r="N110" s="31">
        <v>29314</v>
      </c>
      <c r="O110" s="31">
        <v>29314</v>
      </c>
      <c r="P110" s="31">
        <v>30826</v>
      </c>
      <c r="Q110" s="31">
        <v>30129</v>
      </c>
      <c r="R110" s="31">
        <v>29645</v>
      </c>
      <c r="T110" s="1"/>
    </row>
    <row r="111" spans="2:22" s="2" customFormat="1">
      <c r="B111" s="69" t="s">
        <v>134</v>
      </c>
      <c r="C111" s="71">
        <f t="shared" ref="C111" si="88">C108/C110</f>
        <v>0.11908926371503749</v>
      </c>
      <c r="D111" s="71">
        <f t="shared" ref="D111" si="89">D108/D110</f>
        <v>0.11996577940630498</v>
      </c>
      <c r="E111" s="71">
        <f t="shared" ref="E111:F111" si="90">E108/E110</f>
        <v>0.11996577940630498</v>
      </c>
      <c r="F111" s="71">
        <f t="shared" si="90"/>
        <v>0.11763942089203402</v>
      </c>
      <c r="G111" s="71">
        <f t="shared" ref="G111:H111" si="91">G108/G110</f>
        <v>0.11359621345955134</v>
      </c>
      <c r="H111" s="71">
        <f t="shared" si="91"/>
        <v>9.6713113560227215E-2</v>
      </c>
      <c r="I111" s="71">
        <f t="shared" ref="I111:J111" si="92">I108/I110</f>
        <v>9.3783512643996259E-2</v>
      </c>
      <c r="J111" s="71">
        <f t="shared" si="92"/>
        <v>9.3783512643996259E-2</v>
      </c>
      <c r="K111" s="71">
        <f t="shared" ref="K111:L111" si="93">K108/K110</f>
        <v>-1.5096043739819041E-2</v>
      </c>
      <c r="L111" s="71">
        <f t="shared" si="93"/>
        <v>-1.512349755646546E-2</v>
      </c>
      <c r="M111" s="71">
        <f t="shared" ref="M111:P111" si="94">M108/M110</f>
        <v>-7.374242823281538E-3</v>
      </c>
      <c r="N111" s="71">
        <f t="shared" ref="N111" si="95">N108/N110</f>
        <v>-6.7885651906938668E-3</v>
      </c>
      <c r="O111" s="71">
        <f t="shared" si="94"/>
        <v>-6.7885651906938668E-3</v>
      </c>
      <c r="P111" s="71">
        <f t="shared" si="94"/>
        <v>9.4725231947057675E-2</v>
      </c>
      <c r="Q111" s="71">
        <f t="shared" ref="Q111:R111" si="96">Q108/Q110</f>
        <v>0.10096584685850842</v>
      </c>
      <c r="R111" s="71">
        <f t="shared" si="96"/>
        <v>0.10565019396188227</v>
      </c>
      <c r="T111" s="1"/>
    </row>
    <row r="112" spans="2:22" s="2" customFormat="1">
      <c r="T112" s="1"/>
    </row>
    <row r="113" spans="20:20" s="2" customFormat="1">
      <c r="T113" s="1"/>
    </row>
    <row r="114" spans="20:20" s="2" customFormat="1">
      <c r="T114" s="1"/>
    </row>
    <row r="115" spans="20:20" s="2" customFormat="1">
      <c r="T115" s="1"/>
    </row>
    <row r="116" spans="20:20" s="2" customFormat="1">
      <c r="T116" s="1"/>
    </row>
    <row r="117" spans="20:20" s="2" customFormat="1">
      <c r="T117" s="1"/>
    </row>
    <row r="118" spans="20:20" s="2" customFormat="1">
      <c r="T118" s="1"/>
    </row>
    <row r="119" spans="20:20" s="2" customFormat="1">
      <c r="T119" s="1"/>
    </row>
    <row r="120" spans="20:20" s="2" customFormat="1">
      <c r="T120" s="1"/>
    </row>
    <row r="121" spans="20:20" s="2" customFormat="1">
      <c r="T121" s="1"/>
    </row>
    <row r="122" spans="20:20" s="2" customFormat="1">
      <c r="T122" s="1"/>
    </row>
    <row r="123" spans="20:20" s="2" customFormat="1">
      <c r="T123" s="1"/>
    </row>
    <row r="124" spans="20:20" s="2" customFormat="1">
      <c r="T124" s="1"/>
    </row>
    <row r="125" spans="20:20" s="2" customFormat="1">
      <c r="T125" s="1"/>
    </row>
    <row r="126" spans="20:20" s="2" customFormat="1">
      <c r="T126" s="1"/>
    </row>
    <row r="127" spans="20:20" s="2" customFormat="1">
      <c r="T127" s="1"/>
    </row>
    <row r="128" spans="20:20" s="2" customFormat="1">
      <c r="T128" s="1"/>
    </row>
    <row r="129" spans="20:20" s="2" customFormat="1">
      <c r="T129" s="1"/>
    </row>
    <row r="130" spans="20:20" s="2" customFormat="1">
      <c r="T130" s="1"/>
    </row>
    <row r="131" spans="20:20" s="2" customFormat="1">
      <c r="T131" s="1"/>
    </row>
    <row r="132" spans="20:20" s="2" customFormat="1">
      <c r="T132" s="1"/>
    </row>
    <row r="133" spans="20:20" s="2" customFormat="1">
      <c r="T133" s="1"/>
    </row>
    <row r="134" spans="20:20" s="2" customFormat="1">
      <c r="T134" s="1"/>
    </row>
    <row r="135" spans="20:20" s="2" customFormat="1">
      <c r="T135" s="1"/>
    </row>
    <row r="136" spans="20:20" s="2" customFormat="1">
      <c r="T136" s="1"/>
    </row>
    <row r="137" spans="20:20" s="2" customFormat="1">
      <c r="T137" s="1"/>
    </row>
    <row r="138" spans="20:20" s="2" customFormat="1">
      <c r="T138" s="1"/>
    </row>
    <row r="139" spans="20:20" s="2" customFormat="1">
      <c r="T139" s="1"/>
    </row>
    <row r="140" spans="20:20" s="2" customFormat="1">
      <c r="T140" s="1"/>
    </row>
    <row r="141" spans="20:20" s="2" customFormat="1">
      <c r="T141" s="1"/>
    </row>
    <row r="142" spans="20:20" s="2" customFormat="1">
      <c r="T142" s="1"/>
    </row>
    <row r="143" spans="20:20" s="2" customFormat="1">
      <c r="T143" s="1"/>
    </row>
    <row r="144" spans="20:20" s="2" customFormat="1">
      <c r="T144" s="1"/>
    </row>
    <row r="145" spans="20:20" s="2" customFormat="1">
      <c r="T145" s="1"/>
    </row>
    <row r="146" spans="20:20" s="2" customFormat="1">
      <c r="T146" s="1"/>
    </row>
    <row r="147" spans="20:20" s="2" customFormat="1">
      <c r="T147" s="1"/>
    </row>
    <row r="148" spans="20:20" s="2" customFormat="1">
      <c r="T148" s="1"/>
    </row>
    <row r="149" spans="20:20" s="2" customFormat="1">
      <c r="T149" s="1"/>
    </row>
    <row r="150" spans="20:20" s="2" customFormat="1">
      <c r="T150" s="1"/>
    </row>
    <row r="151" spans="20:20" s="2" customFormat="1">
      <c r="T151" s="1"/>
    </row>
    <row r="152" spans="20:20" s="2" customFormat="1">
      <c r="T152" s="1"/>
    </row>
    <row r="153" spans="20:20" s="2" customFormat="1">
      <c r="T153" s="1"/>
    </row>
    <row r="154" spans="20:20" s="2" customFormat="1">
      <c r="T154" s="1"/>
    </row>
    <row r="155" spans="20:20" s="2" customFormat="1">
      <c r="T155" s="1"/>
    </row>
    <row r="156" spans="20:20" s="2" customFormat="1">
      <c r="T156" s="1"/>
    </row>
    <row r="157" spans="20:20" s="2" customFormat="1">
      <c r="T157" s="1"/>
    </row>
    <row r="158" spans="20:20" s="2" customFormat="1">
      <c r="T158" s="1"/>
    </row>
    <row r="159" spans="20:20" s="2" customFormat="1">
      <c r="T159" s="1"/>
    </row>
    <row r="160" spans="20:20" s="2" customFormat="1">
      <c r="T160" s="1"/>
    </row>
    <row r="161" spans="20:20" s="2" customFormat="1">
      <c r="T161" s="1"/>
    </row>
    <row r="162" spans="20:20" s="2" customFormat="1">
      <c r="T162" s="1"/>
    </row>
    <row r="163" spans="20:20" s="2" customFormat="1">
      <c r="T163" s="1"/>
    </row>
    <row r="164" spans="20:20" s="2" customFormat="1">
      <c r="T164" s="1"/>
    </row>
    <row r="165" spans="20:20" s="2" customFormat="1">
      <c r="T165" s="1"/>
    </row>
    <row r="166" spans="20:20" s="2" customFormat="1">
      <c r="T166" s="1"/>
    </row>
    <row r="167" spans="20:20" s="2" customFormat="1">
      <c r="T167" s="1"/>
    </row>
    <row r="168" spans="20:20" s="2" customFormat="1">
      <c r="T168" s="1"/>
    </row>
    <row r="169" spans="20:20" s="2" customFormat="1">
      <c r="T169" s="1"/>
    </row>
    <row r="170" spans="20:20" s="2" customFormat="1">
      <c r="T170" s="1"/>
    </row>
    <row r="171" spans="20:20" s="2" customFormat="1">
      <c r="T171" s="1"/>
    </row>
    <row r="172" spans="20:20" s="2" customFormat="1">
      <c r="T172" s="1"/>
    </row>
    <row r="173" spans="20:20" s="2" customFormat="1">
      <c r="T173" s="1"/>
    </row>
    <row r="174" spans="20:20" s="2" customFormat="1">
      <c r="T174" s="1"/>
    </row>
    <row r="175" spans="20:20" s="2" customFormat="1">
      <c r="T175" s="1"/>
    </row>
    <row r="176" spans="20:20" s="2" customFormat="1">
      <c r="T176" s="1"/>
    </row>
    <row r="177" spans="20:20" s="2" customFormat="1">
      <c r="T177" s="1"/>
    </row>
    <row r="178" spans="20:20" s="2" customFormat="1">
      <c r="T178" s="1"/>
    </row>
    <row r="179" spans="20:20" s="2" customFormat="1">
      <c r="T179" s="1"/>
    </row>
    <row r="180" spans="20:20" s="2" customFormat="1">
      <c r="T180" s="1"/>
    </row>
    <row r="181" spans="20:20" s="2" customFormat="1">
      <c r="T181" s="1"/>
    </row>
    <row r="182" spans="20:20" s="2" customFormat="1">
      <c r="T182" s="1"/>
    </row>
    <row r="183" spans="20:20" s="2" customFormat="1">
      <c r="T183" s="1"/>
    </row>
    <row r="184" spans="20:20" s="2" customFormat="1">
      <c r="T184" s="1"/>
    </row>
    <row r="185" spans="20:20" s="2" customFormat="1">
      <c r="T185" s="1"/>
    </row>
    <row r="186" spans="20:20" s="2" customFormat="1">
      <c r="T186" s="1"/>
    </row>
    <row r="187" spans="20:20" s="2" customFormat="1">
      <c r="T187" s="1"/>
    </row>
    <row r="188" spans="20:20" s="2" customFormat="1">
      <c r="T188" s="1"/>
    </row>
    <row r="189" spans="20:20" s="2" customFormat="1">
      <c r="T189" s="1"/>
    </row>
    <row r="190" spans="20:20" s="2" customFormat="1">
      <c r="T190" s="1"/>
    </row>
    <row r="191" spans="20:20" s="2" customFormat="1">
      <c r="T191" s="1"/>
    </row>
    <row r="192" spans="20:20" s="2" customFormat="1">
      <c r="T192" s="1"/>
    </row>
    <row r="193" spans="20:20" s="2" customFormat="1">
      <c r="T193" s="1"/>
    </row>
    <row r="194" spans="20:20" s="2" customFormat="1">
      <c r="T194" s="1"/>
    </row>
    <row r="195" spans="20:20" s="2" customFormat="1">
      <c r="T195" s="1"/>
    </row>
    <row r="196" spans="20:20" s="2" customFormat="1">
      <c r="T196" s="1"/>
    </row>
    <row r="197" spans="20:20" s="2" customFormat="1">
      <c r="T197" s="1"/>
    </row>
    <row r="198" spans="20:20" s="2" customFormat="1">
      <c r="T198" s="1"/>
    </row>
    <row r="199" spans="20:20" s="2" customFormat="1">
      <c r="T199" s="1"/>
    </row>
    <row r="200" spans="20:20" s="2" customFormat="1">
      <c r="T200" s="1"/>
    </row>
    <row r="201" spans="20:20" s="2" customFormat="1">
      <c r="T201" s="1"/>
    </row>
    <row r="202" spans="20:20" s="2" customFormat="1">
      <c r="T202" s="1"/>
    </row>
    <row r="203" spans="20:20" s="2" customFormat="1">
      <c r="T203" s="1"/>
    </row>
    <row r="204" spans="20:20" s="2" customFormat="1">
      <c r="T204" s="1"/>
    </row>
    <row r="205" spans="20:20" s="2" customFormat="1">
      <c r="T205" s="1"/>
    </row>
    <row r="206" spans="20:20" s="2" customFormat="1">
      <c r="T206" s="1"/>
    </row>
    <row r="207" spans="20:20" s="2" customFormat="1">
      <c r="T207" s="1"/>
    </row>
    <row r="208" spans="20:20" s="2" customFormat="1">
      <c r="T208" s="1"/>
    </row>
    <row r="209" spans="20:20" s="2" customFormat="1">
      <c r="T209" s="1"/>
    </row>
    <row r="210" spans="20:20" s="2" customFormat="1">
      <c r="T210" s="1"/>
    </row>
    <row r="211" spans="20:20" s="2" customFormat="1">
      <c r="T211" s="1"/>
    </row>
    <row r="212" spans="20:20" s="2" customFormat="1">
      <c r="T212" s="1"/>
    </row>
    <row r="213" spans="20:20" s="2" customFormat="1">
      <c r="T213" s="1"/>
    </row>
    <row r="214" spans="20:20" s="2" customFormat="1">
      <c r="T214" s="1"/>
    </row>
    <row r="215" spans="20:20" s="2" customFormat="1">
      <c r="T215" s="1"/>
    </row>
    <row r="216" spans="20:20" s="2" customFormat="1">
      <c r="T216" s="1"/>
    </row>
    <row r="217" spans="20:20" s="2" customFormat="1">
      <c r="T217" s="1"/>
    </row>
    <row r="218" spans="20:20" s="2" customFormat="1">
      <c r="T218" s="1"/>
    </row>
    <row r="219" spans="20:20" s="2" customFormat="1">
      <c r="T219" s="1"/>
    </row>
    <row r="220" spans="20:20" s="2" customFormat="1">
      <c r="T220" s="1"/>
    </row>
    <row r="221" spans="20:20" s="2" customFormat="1">
      <c r="T221" s="1"/>
    </row>
    <row r="222" spans="20:20" s="2" customFormat="1">
      <c r="T222" s="1"/>
    </row>
    <row r="223" spans="20:20" s="2" customFormat="1">
      <c r="T223" s="1"/>
    </row>
    <row r="224" spans="20:20" s="2" customFormat="1">
      <c r="T224" s="1"/>
    </row>
    <row r="225" spans="20:20" s="2" customFormat="1">
      <c r="T225" s="1"/>
    </row>
    <row r="226" spans="20:20" s="2" customFormat="1">
      <c r="T226" s="1"/>
    </row>
    <row r="227" spans="20:20" s="2" customFormat="1">
      <c r="T227" s="1"/>
    </row>
    <row r="228" spans="20:20" s="2" customFormat="1">
      <c r="T228" s="1"/>
    </row>
    <row r="229" spans="20:20" s="2" customFormat="1">
      <c r="T229" s="1"/>
    </row>
    <row r="230" spans="20:20" s="2" customFormat="1">
      <c r="T230" s="1"/>
    </row>
    <row r="231" spans="20:20" s="2" customFormat="1">
      <c r="T231" s="1"/>
    </row>
    <row r="232" spans="20:20" s="2" customFormat="1">
      <c r="T232" s="1"/>
    </row>
    <row r="233" spans="20:20" s="2" customFormat="1">
      <c r="T233" s="1"/>
    </row>
    <row r="234" spans="20:20" s="2" customFormat="1">
      <c r="T234" s="1"/>
    </row>
    <row r="235" spans="20:20" s="2" customFormat="1">
      <c r="T235" s="1"/>
    </row>
    <row r="236" spans="20:20" s="2" customFormat="1">
      <c r="T236" s="1"/>
    </row>
    <row r="237" spans="20:20" s="2" customFormat="1">
      <c r="T237" s="1"/>
    </row>
    <row r="238" spans="20:20" s="2" customFormat="1">
      <c r="T238" s="1"/>
    </row>
    <row r="239" spans="20:20" s="2" customFormat="1">
      <c r="T239" s="1"/>
    </row>
    <row r="240" spans="20:20" s="2" customFormat="1">
      <c r="T240" s="1"/>
    </row>
    <row r="241" spans="20:20" s="2" customFormat="1">
      <c r="T241" s="1"/>
    </row>
    <row r="242" spans="20:20" s="2" customFormat="1">
      <c r="T242" s="1"/>
    </row>
    <row r="243" spans="20:20" s="2" customFormat="1">
      <c r="T243" s="1"/>
    </row>
    <row r="244" spans="20:20" s="2" customFormat="1">
      <c r="T244" s="1"/>
    </row>
    <row r="245" spans="20:20" s="2" customFormat="1">
      <c r="T245" s="1"/>
    </row>
    <row r="246" spans="20:20" s="2" customFormat="1">
      <c r="T246" s="1"/>
    </row>
    <row r="247" spans="20:20" s="2" customFormat="1">
      <c r="T247" s="1"/>
    </row>
    <row r="248" spans="20:20" s="2" customFormat="1">
      <c r="T248" s="1"/>
    </row>
    <row r="249" spans="20:20" s="2" customFormat="1">
      <c r="T249" s="1"/>
    </row>
    <row r="250" spans="20:20" s="2" customFormat="1">
      <c r="T250" s="1"/>
    </row>
    <row r="251" spans="20:20" s="2" customFormat="1">
      <c r="T251" s="1"/>
    </row>
    <row r="252" spans="20:20" s="2" customFormat="1">
      <c r="T252" s="1"/>
    </row>
    <row r="253" spans="20:20" s="2" customFormat="1">
      <c r="T253" s="1"/>
    </row>
    <row r="254" spans="20:20" s="2" customFormat="1">
      <c r="T254" s="1"/>
    </row>
    <row r="255" spans="20:20" s="2" customFormat="1">
      <c r="T255" s="1"/>
    </row>
    <row r="256" spans="20:20" s="2" customFormat="1">
      <c r="T256" s="1"/>
    </row>
    <row r="257" spans="20:20" s="2" customFormat="1">
      <c r="T257" s="1"/>
    </row>
    <row r="258" spans="20:20" s="2" customFormat="1">
      <c r="T258" s="1"/>
    </row>
    <row r="259" spans="20:20" s="2" customFormat="1">
      <c r="T259" s="1"/>
    </row>
    <row r="260" spans="20:20" s="2" customFormat="1">
      <c r="T260" s="1"/>
    </row>
    <row r="261" spans="20:20" s="2" customFormat="1">
      <c r="T261" s="1"/>
    </row>
    <row r="262" spans="20:20" s="2" customFormat="1">
      <c r="T262" s="1"/>
    </row>
    <row r="263" spans="20:20" s="2" customFormat="1">
      <c r="T263" s="1"/>
    </row>
    <row r="264" spans="20:20" s="2" customFormat="1">
      <c r="T264" s="1"/>
    </row>
    <row r="265" spans="20:20" s="2" customFormat="1">
      <c r="T265" s="1"/>
    </row>
    <row r="266" spans="20:20" s="2" customFormat="1">
      <c r="T266" s="1"/>
    </row>
    <row r="267" spans="20:20" s="2" customFormat="1">
      <c r="T267" s="1"/>
    </row>
    <row r="268" spans="20:20" s="2" customFormat="1">
      <c r="T268" s="1"/>
    </row>
    <row r="269" spans="20:20" s="2" customFormat="1">
      <c r="T269" s="1"/>
    </row>
    <row r="270" spans="20:20" s="2" customFormat="1">
      <c r="T270" s="1"/>
    </row>
    <row r="271" spans="20:20" s="2" customFormat="1">
      <c r="T271" s="1"/>
    </row>
    <row r="272" spans="20:20" s="2" customFormat="1">
      <c r="T272" s="1"/>
    </row>
    <row r="273" spans="20:20" s="2" customFormat="1">
      <c r="T273" s="1"/>
    </row>
    <row r="274" spans="20:20" s="2" customFormat="1">
      <c r="T274" s="1"/>
    </row>
    <row r="275" spans="20:20" s="2" customFormat="1">
      <c r="T275" s="1"/>
    </row>
    <row r="276" spans="20:20" s="2" customFormat="1">
      <c r="T276" s="1"/>
    </row>
    <row r="277" spans="20:20" s="2" customFormat="1">
      <c r="T277" s="1"/>
    </row>
    <row r="278" spans="20:20" s="2" customFormat="1">
      <c r="T278" s="1"/>
    </row>
    <row r="279" spans="20:20" s="2" customFormat="1">
      <c r="T279" s="1"/>
    </row>
    <row r="280" spans="20:20" s="2" customFormat="1">
      <c r="T280" s="1"/>
    </row>
    <row r="281" spans="20:20" s="2" customFormat="1">
      <c r="T281" s="1"/>
    </row>
    <row r="282" spans="20:20" s="2" customFormat="1">
      <c r="T282" s="1"/>
    </row>
    <row r="283" spans="20:20" s="2" customFormat="1">
      <c r="T283" s="1"/>
    </row>
    <row r="284" spans="20:20" s="2" customFormat="1">
      <c r="T284" s="1"/>
    </row>
    <row r="285" spans="20:20" s="2" customFormat="1">
      <c r="T285" s="1"/>
    </row>
    <row r="286" spans="20:20" s="2" customFormat="1">
      <c r="T286" s="1"/>
    </row>
    <row r="287" spans="20:20" s="2" customFormat="1">
      <c r="T287" s="1"/>
    </row>
    <row r="288" spans="20:20" s="2" customFormat="1">
      <c r="T288" s="1"/>
    </row>
    <row r="289" spans="20:20" s="2" customFormat="1">
      <c r="T289" s="1"/>
    </row>
    <row r="290" spans="20:20" s="2" customFormat="1">
      <c r="T290" s="1"/>
    </row>
    <row r="291" spans="20:20" s="2" customFormat="1">
      <c r="T291" s="1"/>
    </row>
    <row r="292" spans="20:20" s="2" customFormat="1">
      <c r="T292" s="1"/>
    </row>
    <row r="293" spans="20:20" s="2" customFormat="1">
      <c r="T293" s="1"/>
    </row>
    <row r="294" spans="20:20" s="2" customFormat="1">
      <c r="T294" s="1"/>
    </row>
    <row r="295" spans="20:20" s="2" customFormat="1">
      <c r="T295" s="1"/>
    </row>
    <row r="296" spans="20:20" s="2" customFormat="1">
      <c r="T296" s="1"/>
    </row>
    <row r="297" spans="20:20" s="2" customFormat="1">
      <c r="T297" s="1"/>
    </row>
    <row r="298" spans="20:20" s="2" customFormat="1">
      <c r="T298" s="1"/>
    </row>
    <row r="299" spans="20:20" s="2" customFormat="1">
      <c r="T299" s="1"/>
    </row>
    <row r="300" spans="20:20" s="2" customFormat="1">
      <c r="T300" s="1"/>
    </row>
    <row r="301" spans="20:20" s="2" customFormat="1">
      <c r="T301" s="1"/>
    </row>
    <row r="302" spans="20:20" s="2" customFormat="1">
      <c r="T302" s="1"/>
    </row>
    <row r="303" spans="20:20" s="2" customFormat="1">
      <c r="T303" s="1"/>
    </row>
    <row r="304" spans="20:20" s="2" customFormat="1">
      <c r="T304" s="1"/>
    </row>
    <row r="305" spans="20:20" s="2" customFormat="1">
      <c r="T305" s="1"/>
    </row>
    <row r="306" spans="20:20" s="2" customFormat="1">
      <c r="T306" s="1"/>
    </row>
    <row r="307" spans="20:20" s="2" customFormat="1">
      <c r="T307" s="1"/>
    </row>
    <row r="308" spans="20:20" s="2" customFormat="1">
      <c r="T308" s="1"/>
    </row>
    <row r="309" spans="20:20" s="2" customFormat="1">
      <c r="T309" s="1"/>
    </row>
    <row r="310" spans="20:20" s="2" customFormat="1">
      <c r="T310" s="1"/>
    </row>
    <row r="311" spans="20:20" s="2" customFormat="1">
      <c r="T311" s="1"/>
    </row>
    <row r="312" spans="20:20" s="2" customFormat="1">
      <c r="T312" s="1"/>
    </row>
    <row r="313" spans="20:20" s="2" customFormat="1">
      <c r="T313" s="1"/>
    </row>
    <row r="314" spans="20:20" s="2" customFormat="1">
      <c r="T314" s="1"/>
    </row>
    <row r="315" spans="20:20" s="2" customFormat="1">
      <c r="T315" s="1"/>
    </row>
    <row r="316" spans="20:20" s="2" customFormat="1">
      <c r="T316" s="1"/>
    </row>
    <row r="317" spans="20:20" s="2" customFormat="1">
      <c r="T317" s="1"/>
    </row>
    <row r="318" spans="20:20" s="2" customFormat="1">
      <c r="T318" s="1"/>
    </row>
    <row r="319" spans="20:20" s="2" customFormat="1">
      <c r="T319" s="1"/>
    </row>
    <row r="320" spans="20:20" s="2" customFormat="1">
      <c r="T320" s="1"/>
    </row>
    <row r="321" spans="20:20" s="2" customFormat="1">
      <c r="T321" s="1"/>
    </row>
    <row r="322" spans="20:20" s="2" customFormat="1">
      <c r="T322" s="1"/>
    </row>
    <row r="323" spans="20:20" s="2" customFormat="1">
      <c r="T323" s="1"/>
    </row>
    <row r="324" spans="20:20" s="2" customFormat="1">
      <c r="T324" s="1"/>
    </row>
    <row r="325" spans="20:20" s="2" customFormat="1">
      <c r="T325" s="1"/>
    </row>
    <row r="326" spans="20:20" s="2" customFormat="1">
      <c r="T326" s="1"/>
    </row>
    <row r="327" spans="20:20" s="2" customFormat="1">
      <c r="T327" s="1"/>
    </row>
    <row r="328" spans="20:20" s="2" customFormat="1">
      <c r="T328" s="1"/>
    </row>
    <row r="329" spans="20:20" s="2" customFormat="1">
      <c r="T329" s="1"/>
    </row>
    <row r="330" spans="20:20" s="2" customFormat="1">
      <c r="T330" s="1"/>
    </row>
    <row r="331" spans="20:20" s="2" customFormat="1">
      <c r="T331" s="1"/>
    </row>
    <row r="332" spans="20:20" s="2" customFormat="1">
      <c r="T332" s="1"/>
    </row>
    <row r="333" spans="20:20" s="2" customFormat="1">
      <c r="T333" s="1"/>
    </row>
    <row r="334" spans="20:20" s="2" customFormat="1">
      <c r="T334" s="1"/>
    </row>
    <row r="335" spans="20:20" s="2" customFormat="1">
      <c r="T335" s="1"/>
    </row>
    <row r="336" spans="20:20" s="2" customFormat="1">
      <c r="T336" s="1"/>
    </row>
    <row r="337" spans="20:20" s="2" customFormat="1">
      <c r="T337" s="1"/>
    </row>
    <row r="338" spans="20:20" s="2" customFormat="1">
      <c r="T338" s="1"/>
    </row>
    <row r="339" spans="20:20" s="2" customFormat="1">
      <c r="T339" s="1"/>
    </row>
    <row r="340" spans="20:20" s="2" customFormat="1">
      <c r="T340" s="1"/>
    </row>
    <row r="341" spans="20:20" s="2" customFormat="1">
      <c r="T341" s="1"/>
    </row>
    <row r="342" spans="20:20" s="2" customFormat="1">
      <c r="T342" s="1"/>
    </row>
    <row r="343" spans="20:20" s="2" customFormat="1">
      <c r="T343" s="1"/>
    </row>
    <row r="344" spans="20:20" s="2" customFormat="1">
      <c r="T344" s="1"/>
    </row>
    <row r="345" spans="20:20" s="2" customFormat="1">
      <c r="T345" s="1"/>
    </row>
    <row r="346" spans="20:20" s="2" customFormat="1">
      <c r="T346" s="1"/>
    </row>
    <row r="347" spans="20:20" s="2" customFormat="1">
      <c r="T347" s="1"/>
    </row>
    <row r="348" spans="20:20" s="2" customFormat="1">
      <c r="T348" s="1"/>
    </row>
    <row r="349" spans="20:20" s="2" customFormat="1">
      <c r="T349" s="1"/>
    </row>
    <row r="350" spans="20:20" s="2" customFormat="1">
      <c r="T350" s="1"/>
    </row>
    <row r="351" spans="20:20" s="2" customFormat="1">
      <c r="T351" s="1"/>
    </row>
    <row r="352" spans="20:20" s="2" customFormat="1">
      <c r="T352" s="1"/>
    </row>
    <row r="353" spans="20:20" s="2" customFormat="1">
      <c r="T353" s="1"/>
    </row>
    <row r="354" spans="20:20" s="2" customFormat="1">
      <c r="T354" s="1"/>
    </row>
    <row r="355" spans="20:20" s="2" customFormat="1">
      <c r="T355" s="1"/>
    </row>
    <row r="356" spans="20:20" s="2" customFormat="1">
      <c r="T356" s="1"/>
    </row>
    <row r="357" spans="20:20" s="2" customFormat="1">
      <c r="T357" s="1"/>
    </row>
    <row r="358" spans="20:20" s="2" customFormat="1">
      <c r="T358" s="1"/>
    </row>
    <row r="359" spans="20:20" s="2" customFormat="1">
      <c r="T359" s="1"/>
    </row>
    <row r="360" spans="20:20" s="2" customFormat="1">
      <c r="T360" s="1"/>
    </row>
  </sheetData>
  <pageMargins left="0.70866141732283472" right="0.70866141732283472" top="0.74803149606299213" bottom="0.74803149606299213" header="0.31496062992125984" footer="0.31496062992125984"/>
  <pageSetup paperSize="9" scale="70" orientation="landscape" r:id="rId1"/>
  <customProperties>
    <customPr name="EpmWorksheetKeyString_GU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Y678"/>
  <sheetViews>
    <sheetView zoomScaleNormal="100" workbookViewId="0">
      <selection activeCell="B1" sqref="B1"/>
    </sheetView>
  </sheetViews>
  <sheetFormatPr defaultRowHeight="15"/>
  <cols>
    <col min="1" max="1" width="9.140625" style="2"/>
    <col min="2" max="2" width="45.85546875" customWidth="1"/>
    <col min="3" max="15" width="12.7109375" customWidth="1"/>
    <col min="16" max="16" width="9.140625" style="2"/>
    <col min="17" max="17" width="9.140625" style="1"/>
    <col min="18" max="51" width="9.140625" style="2"/>
  </cols>
  <sheetData>
    <row r="1" spans="2:17" s="2" customFormat="1">
      <c r="B1" s="3" t="s">
        <v>67</v>
      </c>
      <c r="C1" s="3"/>
      <c r="D1" s="3"/>
      <c r="E1" s="3"/>
      <c r="F1" s="3"/>
      <c r="G1" s="3"/>
      <c r="H1" s="3"/>
      <c r="I1" s="3"/>
      <c r="J1" s="3"/>
      <c r="K1" s="3"/>
      <c r="L1" s="3"/>
      <c r="M1" s="3"/>
      <c r="N1" s="3"/>
      <c r="O1" s="3"/>
      <c r="Q1" s="1"/>
    </row>
    <row r="2" spans="2:17" s="2" customFormat="1">
      <c r="B2" s="3"/>
      <c r="C2" s="3"/>
      <c r="D2" s="3"/>
      <c r="E2" s="3"/>
      <c r="F2" s="3"/>
      <c r="G2" s="3"/>
      <c r="H2" s="3"/>
      <c r="I2" s="3"/>
      <c r="J2" s="3"/>
      <c r="K2" s="3"/>
      <c r="L2" s="3"/>
      <c r="M2" s="3"/>
      <c r="N2" s="3"/>
      <c r="O2" s="3"/>
      <c r="Q2" s="1"/>
    </row>
    <row r="3" spans="2:17">
      <c r="B3" s="46" t="s">
        <v>68</v>
      </c>
      <c r="C3" s="47" t="s">
        <v>72</v>
      </c>
      <c r="D3" s="47" t="s">
        <v>69</v>
      </c>
      <c r="E3" s="47" t="s">
        <v>70</v>
      </c>
      <c r="F3" s="47" t="s">
        <v>71</v>
      </c>
      <c r="G3" s="47" t="s">
        <v>72</v>
      </c>
      <c r="H3" s="47" t="s">
        <v>69</v>
      </c>
      <c r="I3" s="47" t="s">
        <v>70</v>
      </c>
      <c r="J3" s="47" t="s">
        <v>71</v>
      </c>
      <c r="K3" s="47" t="s">
        <v>72</v>
      </c>
      <c r="L3" s="47" t="s">
        <v>69</v>
      </c>
      <c r="M3" s="47" t="s">
        <v>70</v>
      </c>
      <c r="N3" s="47" t="s">
        <v>71</v>
      </c>
      <c r="O3" s="47" t="s">
        <v>72</v>
      </c>
    </row>
    <row r="4" spans="2:17">
      <c r="B4" s="48"/>
      <c r="C4" s="48">
        <v>2022</v>
      </c>
      <c r="D4" s="48">
        <v>2021</v>
      </c>
      <c r="E4" s="48">
        <v>2021</v>
      </c>
      <c r="F4" s="48">
        <v>2021</v>
      </c>
      <c r="G4" s="48">
        <v>2021</v>
      </c>
      <c r="H4" s="48">
        <v>2020</v>
      </c>
      <c r="I4" s="48">
        <v>2020</v>
      </c>
      <c r="J4" s="49">
        <v>2020</v>
      </c>
      <c r="K4" s="48">
        <v>2020</v>
      </c>
      <c r="L4" s="49">
        <v>2019</v>
      </c>
      <c r="M4" s="49">
        <v>2019</v>
      </c>
      <c r="N4" s="49">
        <v>2019</v>
      </c>
      <c r="O4" s="49">
        <v>2019</v>
      </c>
      <c r="Q4" s="11"/>
    </row>
    <row r="5" spans="2:17" s="2" customFormat="1">
      <c r="B5" s="15" t="s">
        <v>73</v>
      </c>
      <c r="C5" s="16">
        <v>6041</v>
      </c>
      <c r="D5" s="16">
        <v>10000</v>
      </c>
      <c r="E5" s="16">
        <v>9469</v>
      </c>
      <c r="F5" s="16">
        <v>9311</v>
      </c>
      <c r="G5" s="16">
        <v>9435</v>
      </c>
      <c r="H5" s="16">
        <v>10068</v>
      </c>
      <c r="I5" s="16">
        <v>10558</v>
      </c>
      <c r="J5" s="16">
        <v>10753</v>
      </c>
      <c r="K5" s="16">
        <v>11564</v>
      </c>
      <c r="L5" s="16">
        <v>11149</v>
      </c>
      <c r="M5" s="16">
        <v>11567</v>
      </c>
      <c r="N5" s="16">
        <v>11140</v>
      </c>
      <c r="O5" s="16">
        <v>11046</v>
      </c>
      <c r="Q5" s="1"/>
    </row>
    <row r="6" spans="2:17" s="2" customFormat="1">
      <c r="B6" s="15" t="s">
        <v>284</v>
      </c>
      <c r="C6" s="16">
        <v>1407</v>
      </c>
      <c r="D6" s="16">
        <f>1445+419</f>
        <v>1864</v>
      </c>
      <c r="E6" s="16">
        <v>1888</v>
      </c>
      <c r="F6" s="16">
        <v>1890</v>
      </c>
      <c r="G6" s="16">
        <v>1876</v>
      </c>
      <c r="H6" s="16">
        <v>1860</v>
      </c>
      <c r="I6" s="16">
        <v>1985</v>
      </c>
      <c r="J6" s="16">
        <v>2066</v>
      </c>
      <c r="K6" s="16">
        <v>2230</v>
      </c>
      <c r="L6" s="16">
        <v>2157</v>
      </c>
      <c r="M6" s="16">
        <v>2234</v>
      </c>
      <c r="N6" s="16">
        <v>2200</v>
      </c>
      <c r="O6" s="16">
        <v>2236</v>
      </c>
      <c r="Q6" s="1"/>
    </row>
    <row r="7" spans="2:17" s="2" customFormat="1">
      <c r="B7" s="15" t="s">
        <v>74</v>
      </c>
      <c r="C7" s="16">
        <v>13468</v>
      </c>
      <c r="D7" s="16">
        <v>18792</v>
      </c>
      <c r="E7" s="16">
        <v>18408</v>
      </c>
      <c r="F7" s="16">
        <v>18159</v>
      </c>
      <c r="G7" s="16">
        <v>18423</v>
      </c>
      <c r="H7" s="16">
        <v>17867</v>
      </c>
      <c r="I7" s="16">
        <v>18937</v>
      </c>
      <c r="J7" s="16">
        <v>19103</v>
      </c>
      <c r="K7" s="16">
        <v>20325</v>
      </c>
      <c r="L7" s="16">
        <v>19198</v>
      </c>
      <c r="M7" s="16">
        <v>21448</v>
      </c>
      <c r="N7" s="16">
        <v>20370</v>
      </c>
      <c r="O7" s="16">
        <v>20203</v>
      </c>
      <c r="Q7" s="1"/>
    </row>
    <row r="8" spans="2:17" s="2" customFormat="1">
      <c r="B8" s="15" t="s">
        <v>75</v>
      </c>
      <c r="C8" s="16">
        <v>2281</v>
      </c>
      <c r="D8" s="16">
        <v>4390</v>
      </c>
      <c r="E8" s="16">
        <v>4369</v>
      </c>
      <c r="F8" s="16">
        <v>4372</v>
      </c>
      <c r="G8" s="16">
        <v>4499</v>
      </c>
      <c r="H8" s="16">
        <v>4675</v>
      </c>
      <c r="I8" s="16">
        <v>5018</v>
      </c>
      <c r="J8" s="16">
        <v>5129</v>
      </c>
      <c r="K8" s="16">
        <v>5530</v>
      </c>
      <c r="L8" s="16">
        <v>5289</v>
      </c>
      <c r="M8" s="16">
        <v>5782</v>
      </c>
      <c r="N8" s="16">
        <v>5309</v>
      </c>
      <c r="O8" s="16">
        <v>5268</v>
      </c>
      <c r="Q8" s="1"/>
    </row>
    <row r="9" spans="2:17" s="2" customFormat="1">
      <c r="B9" s="15" t="s">
        <v>76</v>
      </c>
      <c r="C9" s="16">
        <v>52</v>
      </c>
      <c r="D9" s="16">
        <v>60</v>
      </c>
      <c r="E9" s="16">
        <v>59</v>
      </c>
      <c r="F9" s="16">
        <v>50</v>
      </c>
      <c r="G9" s="16">
        <v>39</v>
      </c>
      <c r="H9" s="16">
        <v>104</v>
      </c>
      <c r="I9" s="16">
        <v>105</v>
      </c>
      <c r="J9" s="16">
        <v>106</v>
      </c>
      <c r="K9" s="16">
        <v>110</v>
      </c>
      <c r="L9" s="16">
        <v>108</v>
      </c>
      <c r="M9" s="16">
        <v>98</v>
      </c>
      <c r="N9" s="16">
        <v>96</v>
      </c>
      <c r="O9" s="16">
        <v>93</v>
      </c>
      <c r="Q9" s="1"/>
    </row>
    <row r="10" spans="2:17" s="2" customFormat="1">
      <c r="B10" s="15" t="s">
        <v>77</v>
      </c>
      <c r="C10" s="16">
        <v>161</v>
      </c>
      <c r="D10" s="16">
        <v>42</v>
      </c>
      <c r="E10" s="16">
        <v>48</v>
      </c>
      <c r="F10" s="16">
        <v>10</v>
      </c>
      <c r="G10" s="16">
        <v>12</v>
      </c>
      <c r="H10" s="16">
        <v>62</v>
      </c>
      <c r="I10" s="16">
        <v>87</v>
      </c>
      <c r="J10" s="16">
        <v>45</v>
      </c>
      <c r="K10" s="16">
        <v>46</v>
      </c>
      <c r="L10" s="16">
        <v>46</v>
      </c>
      <c r="M10" s="16">
        <v>60</v>
      </c>
      <c r="N10" s="16">
        <v>52</v>
      </c>
      <c r="O10" s="16">
        <v>52</v>
      </c>
      <c r="Q10" s="1"/>
    </row>
    <row r="11" spans="2:17" s="2" customFormat="1">
      <c r="B11" s="15" t="s">
        <v>78</v>
      </c>
      <c r="C11" s="16">
        <v>465</v>
      </c>
      <c r="D11" s="16">
        <v>594</v>
      </c>
      <c r="E11" s="16">
        <v>582</v>
      </c>
      <c r="F11" s="16">
        <v>576</v>
      </c>
      <c r="G11" s="16">
        <v>591</v>
      </c>
      <c r="H11" s="16">
        <v>742</v>
      </c>
      <c r="I11" s="16">
        <v>954</v>
      </c>
      <c r="J11" s="16">
        <v>993</v>
      </c>
      <c r="K11" s="16">
        <v>964</v>
      </c>
      <c r="L11" s="16">
        <v>941</v>
      </c>
      <c r="M11" s="16">
        <v>819</v>
      </c>
      <c r="N11" s="16">
        <v>854</v>
      </c>
      <c r="O11" s="16">
        <v>792</v>
      </c>
      <c r="Q11" s="1"/>
    </row>
    <row r="12" spans="2:17" s="2" customFormat="1">
      <c r="B12" s="20" t="s">
        <v>126</v>
      </c>
      <c r="C12" s="33">
        <f t="shared" ref="C12:O12" si="0">SUM(C5:C11)</f>
        <v>23875</v>
      </c>
      <c r="D12" s="33">
        <f t="shared" si="0"/>
        <v>35742</v>
      </c>
      <c r="E12" s="33">
        <f t="shared" si="0"/>
        <v>34823</v>
      </c>
      <c r="F12" s="33">
        <f t="shared" si="0"/>
        <v>34368</v>
      </c>
      <c r="G12" s="33">
        <f t="shared" si="0"/>
        <v>34875</v>
      </c>
      <c r="H12" s="33">
        <f t="shared" si="0"/>
        <v>35378</v>
      </c>
      <c r="I12" s="33">
        <f t="shared" si="0"/>
        <v>37644</v>
      </c>
      <c r="J12" s="33">
        <f t="shared" si="0"/>
        <v>38195</v>
      </c>
      <c r="K12" s="33">
        <f t="shared" si="0"/>
        <v>40769</v>
      </c>
      <c r="L12" s="33">
        <f t="shared" si="0"/>
        <v>38888</v>
      </c>
      <c r="M12" s="33">
        <f t="shared" si="0"/>
        <v>42008</v>
      </c>
      <c r="N12" s="33">
        <f t="shared" si="0"/>
        <v>40021</v>
      </c>
      <c r="O12" s="33">
        <f t="shared" si="0"/>
        <v>39690</v>
      </c>
      <c r="P12" s="1"/>
      <c r="Q12" s="1"/>
    </row>
    <row r="13" spans="2:17" s="2" customFormat="1">
      <c r="B13" s="15" t="s">
        <v>79</v>
      </c>
      <c r="C13" s="16">
        <v>4295</v>
      </c>
      <c r="D13" s="16">
        <v>6395</v>
      </c>
      <c r="E13" s="16">
        <v>5862</v>
      </c>
      <c r="F13" s="16">
        <v>5352</v>
      </c>
      <c r="G13" s="16">
        <v>5099</v>
      </c>
      <c r="H13" s="16">
        <v>5263</v>
      </c>
      <c r="I13" s="16">
        <v>5674</v>
      </c>
      <c r="J13" s="16">
        <v>6190</v>
      </c>
      <c r="K13" s="16">
        <v>6675</v>
      </c>
      <c r="L13" s="16">
        <v>6361</v>
      </c>
      <c r="M13" s="16">
        <v>6863</v>
      </c>
      <c r="N13" s="16">
        <v>6697</v>
      </c>
      <c r="O13" s="16">
        <v>6510</v>
      </c>
      <c r="Q13" s="1"/>
    </row>
    <row r="14" spans="2:17" s="2" customFormat="1">
      <c r="B14" s="15" t="s">
        <v>80</v>
      </c>
      <c r="C14" s="16">
        <v>4701</v>
      </c>
      <c r="D14" s="16">
        <v>7093</v>
      </c>
      <c r="E14" s="16">
        <v>7295</v>
      </c>
      <c r="F14" s="16">
        <v>7222</v>
      </c>
      <c r="G14" s="16">
        <v>7023</v>
      </c>
      <c r="H14" s="16">
        <v>6250</v>
      </c>
      <c r="I14" s="16">
        <v>6793</v>
      </c>
      <c r="J14" s="16">
        <v>6671</v>
      </c>
      <c r="K14" s="16">
        <v>7821</v>
      </c>
      <c r="L14" s="16">
        <v>6833</v>
      </c>
      <c r="M14" s="16">
        <v>7759</v>
      </c>
      <c r="N14" s="16">
        <v>7874</v>
      </c>
      <c r="O14" s="16">
        <v>7928</v>
      </c>
      <c r="Q14" s="1"/>
    </row>
    <row r="15" spans="2:17" s="2" customFormat="1">
      <c r="B15" s="15" t="s">
        <v>81</v>
      </c>
      <c r="C15" s="16">
        <v>932</v>
      </c>
      <c r="D15" s="16">
        <v>1013</v>
      </c>
      <c r="E15" s="16">
        <v>1056</v>
      </c>
      <c r="F15" s="16">
        <v>914</v>
      </c>
      <c r="G15" s="16">
        <v>887</v>
      </c>
      <c r="H15" s="16">
        <v>884</v>
      </c>
      <c r="I15" s="16">
        <v>1075</v>
      </c>
      <c r="J15" s="16">
        <v>1061</v>
      </c>
      <c r="K15" s="16">
        <v>1144</v>
      </c>
      <c r="L15" s="16">
        <v>1109</v>
      </c>
      <c r="M15" s="16">
        <v>1188</v>
      </c>
      <c r="N15" s="16">
        <v>1198</v>
      </c>
      <c r="O15" s="16">
        <v>1127</v>
      </c>
      <c r="Q15" s="1"/>
    </row>
    <row r="16" spans="2:17" s="2" customFormat="1">
      <c r="B16" s="15" t="s">
        <v>82</v>
      </c>
      <c r="C16" s="16">
        <v>248</v>
      </c>
      <c r="D16" s="16">
        <v>114</v>
      </c>
      <c r="E16" s="16">
        <v>58</v>
      </c>
      <c r="F16" s="16">
        <v>55</v>
      </c>
      <c r="G16" s="16">
        <v>80</v>
      </c>
      <c r="H16" s="16">
        <v>233</v>
      </c>
      <c r="I16" s="16">
        <v>129</v>
      </c>
      <c r="J16" s="16">
        <v>305</v>
      </c>
      <c r="K16" s="16">
        <v>211</v>
      </c>
      <c r="L16" s="16">
        <v>286</v>
      </c>
      <c r="M16" s="16">
        <v>81</v>
      </c>
      <c r="N16" s="16">
        <v>258</v>
      </c>
      <c r="O16" s="16">
        <v>164</v>
      </c>
      <c r="Q16" s="1"/>
    </row>
    <row r="17" spans="2:17" s="2" customFormat="1">
      <c r="B17" s="15" t="s">
        <v>83</v>
      </c>
      <c r="C17" s="16">
        <v>2215</v>
      </c>
      <c r="D17" s="16">
        <v>3460</v>
      </c>
      <c r="E17" s="16">
        <v>3577</v>
      </c>
      <c r="F17" s="16">
        <v>2904</v>
      </c>
      <c r="G17" s="16">
        <v>4788</v>
      </c>
      <c r="H17" s="16">
        <v>5756</v>
      </c>
      <c r="I17" s="16">
        <v>7782</v>
      </c>
      <c r="J17" s="16">
        <v>6413</v>
      </c>
      <c r="K17" s="16">
        <v>4102</v>
      </c>
      <c r="L17" s="16">
        <v>2694</v>
      </c>
      <c r="M17" s="16">
        <v>2587</v>
      </c>
      <c r="N17" s="16">
        <v>2299</v>
      </c>
      <c r="O17" s="16">
        <v>2384</v>
      </c>
      <c r="Q17" s="1"/>
    </row>
    <row r="18" spans="2:17" s="2" customFormat="1">
      <c r="B18" s="20" t="s">
        <v>84</v>
      </c>
      <c r="C18" s="51">
        <f t="shared" ref="C18:H18" si="1">SUM(C13:C17)</f>
        <v>12391</v>
      </c>
      <c r="D18" s="51">
        <f t="shared" si="1"/>
        <v>18075</v>
      </c>
      <c r="E18" s="51">
        <f t="shared" si="1"/>
        <v>17848</v>
      </c>
      <c r="F18" s="51">
        <f t="shared" si="1"/>
        <v>16447</v>
      </c>
      <c r="G18" s="51">
        <f t="shared" si="1"/>
        <v>17877</v>
      </c>
      <c r="H18" s="51">
        <f t="shared" si="1"/>
        <v>18386</v>
      </c>
      <c r="I18" s="51">
        <f t="shared" ref="I18:O18" si="2">SUM(I13:I17)</f>
        <v>21453</v>
      </c>
      <c r="J18" s="51">
        <f t="shared" si="2"/>
        <v>20640</v>
      </c>
      <c r="K18" s="51">
        <f t="shared" si="2"/>
        <v>19953</v>
      </c>
      <c r="L18" s="51">
        <f t="shared" si="2"/>
        <v>17283</v>
      </c>
      <c r="M18" s="51">
        <f t="shared" si="2"/>
        <v>18478</v>
      </c>
      <c r="N18" s="51">
        <f t="shared" si="2"/>
        <v>18326</v>
      </c>
      <c r="O18" s="51">
        <f t="shared" si="2"/>
        <v>18113</v>
      </c>
      <c r="Q18" s="1"/>
    </row>
    <row r="19" spans="2:17" s="2" customFormat="1">
      <c r="B19" s="15" t="s">
        <v>256</v>
      </c>
      <c r="C19" s="16">
        <v>20971</v>
      </c>
      <c r="D19" s="16">
        <v>1823</v>
      </c>
      <c r="E19" s="16">
        <v>2477</v>
      </c>
      <c r="F19" s="16">
        <v>2631</v>
      </c>
      <c r="G19" s="16">
        <v>2848</v>
      </c>
      <c r="H19" s="54">
        <v>0</v>
      </c>
      <c r="I19" s="54">
        <v>0</v>
      </c>
      <c r="J19" s="54">
        <v>0</v>
      </c>
      <c r="K19" s="54">
        <v>0</v>
      </c>
      <c r="L19" s="54">
        <v>0</v>
      </c>
      <c r="M19" s="54">
        <v>0</v>
      </c>
      <c r="N19" s="54">
        <v>0</v>
      </c>
      <c r="O19" s="54">
        <v>0</v>
      </c>
      <c r="P19" s="1"/>
      <c r="Q19" s="1"/>
    </row>
    <row r="20" spans="2:17" s="2" customFormat="1">
      <c r="B20" s="20" t="s">
        <v>85</v>
      </c>
      <c r="C20" s="51">
        <f t="shared" ref="C20:I20" si="3">C12+C18+C19</f>
        <v>57237</v>
      </c>
      <c r="D20" s="51">
        <f t="shared" si="3"/>
        <v>55640</v>
      </c>
      <c r="E20" s="51">
        <f t="shared" si="3"/>
        <v>55148</v>
      </c>
      <c r="F20" s="51">
        <f t="shared" si="3"/>
        <v>53446</v>
      </c>
      <c r="G20" s="51">
        <f t="shared" si="3"/>
        <v>55600</v>
      </c>
      <c r="H20" s="51">
        <f t="shared" si="3"/>
        <v>53764</v>
      </c>
      <c r="I20" s="51">
        <f t="shared" si="3"/>
        <v>59097</v>
      </c>
      <c r="J20" s="51">
        <f t="shared" ref="J20:O20" si="4">J12+J18+J19</f>
        <v>58835</v>
      </c>
      <c r="K20" s="51">
        <f t="shared" si="4"/>
        <v>60722</v>
      </c>
      <c r="L20" s="51">
        <f t="shared" si="4"/>
        <v>56171</v>
      </c>
      <c r="M20" s="51">
        <f t="shared" si="4"/>
        <v>60486</v>
      </c>
      <c r="N20" s="51">
        <f t="shared" si="4"/>
        <v>58347</v>
      </c>
      <c r="O20" s="51">
        <f t="shared" si="4"/>
        <v>57803</v>
      </c>
      <c r="Q20" s="1"/>
    </row>
    <row r="21" spans="2:17" s="2" customFormat="1">
      <c r="B21" s="103"/>
      <c r="C21" s="103"/>
      <c r="D21" s="103"/>
      <c r="E21" s="53"/>
      <c r="F21" s="53"/>
      <c r="G21" s="53"/>
      <c r="H21" s="53"/>
      <c r="I21" s="53"/>
      <c r="J21" s="53"/>
      <c r="K21" s="53"/>
      <c r="L21" s="53"/>
      <c r="M21" s="53"/>
      <c r="N21" s="53"/>
      <c r="O21" s="53"/>
      <c r="P21" s="1"/>
      <c r="Q21" s="1"/>
    </row>
    <row r="22" spans="2:17" s="2" customFormat="1">
      <c r="B22" s="56"/>
      <c r="C22" s="56"/>
      <c r="D22" s="56"/>
      <c r="E22" s="19"/>
      <c r="F22" s="19"/>
      <c r="G22" s="19"/>
      <c r="H22" s="19"/>
      <c r="I22" s="19"/>
      <c r="J22" s="19"/>
      <c r="K22" s="19"/>
      <c r="L22" s="19"/>
      <c r="M22" s="19"/>
      <c r="N22" s="19"/>
      <c r="O22" s="19"/>
      <c r="Q22" s="1"/>
    </row>
    <row r="23" spans="2:17" s="2" customFormat="1">
      <c r="B23" s="20" t="s">
        <v>202</v>
      </c>
      <c r="C23" s="51">
        <v>34722</v>
      </c>
      <c r="D23" s="51">
        <v>32998</v>
      </c>
      <c r="E23" s="51">
        <v>31725</v>
      </c>
      <c r="F23" s="51">
        <v>30380</v>
      </c>
      <c r="G23" s="51">
        <v>31027</v>
      </c>
      <c r="H23" s="51">
        <v>28953</v>
      </c>
      <c r="I23" s="51">
        <v>29887</v>
      </c>
      <c r="J23" s="51">
        <v>29622</v>
      </c>
      <c r="K23" s="51">
        <v>30764</v>
      </c>
      <c r="L23" s="51">
        <v>28861</v>
      </c>
      <c r="M23" s="51">
        <v>32116</v>
      </c>
      <c r="N23" s="51">
        <v>30946</v>
      </c>
      <c r="O23" s="51">
        <v>29988</v>
      </c>
      <c r="Q23" s="1"/>
    </row>
    <row r="24" spans="2:17" s="2" customFormat="1">
      <c r="B24" s="15" t="s">
        <v>87</v>
      </c>
      <c r="C24" s="16">
        <v>9205</v>
      </c>
      <c r="D24" s="16">
        <v>9666</v>
      </c>
      <c r="E24" s="16">
        <v>9711</v>
      </c>
      <c r="F24" s="16">
        <v>8887</v>
      </c>
      <c r="G24" s="16">
        <v>9747</v>
      </c>
      <c r="H24" s="16">
        <v>10718</v>
      </c>
      <c r="I24" s="16">
        <v>13798</v>
      </c>
      <c r="J24" s="16">
        <v>14724</v>
      </c>
      <c r="K24" s="16">
        <v>13603</v>
      </c>
      <c r="L24" s="16">
        <v>13063</v>
      </c>
      <c r="M24" s="16">
        <v>13217</v>
      </c>
      <c r="N24" s="16">
        <v>12391</v>
      </c>
      <c r="O24" s="16">
        <v>12369</v>
      </c>
      <c r="Q24" s="1"/>
    </row>
    <row r="25" spans="2:17" s="2" customFormat="1">
      <c r="B25" s="15" t="s">
        <v>88</v>
      </c>
      <c r="C25" s="16">
        <v>91</v>
      </c>
      <c r="D25" s="16">
        <v>202</v>
      </c>
      <c r="E25" s="16">
        <v>193</v>
      </c>
      <c r="F25" s="16">
        <v>206</v>
      </c>
      <c r="G25" s="16">
        <v>223</v>
      </c>
      <c r="H25" s="16">
        <v>272</v>
      </c>
      <c r="I25" s="16">
        <v>324</v>
      </c>
      <c r="J25" s="16">
        <v>332</v>
      </c>
      <c r="K25" s="16">
        <v>301</v>
      </c>
      <c r="L25" s="16">
        <v>188</v>
      </c>
      <c r="M25" s="16">
        <v>242</v>
      </c>
      <c r="N25" s="16">
        <v>199</v>
      </c>
      <c r="O25" s="16">
        <v>136</v>
      </c>
      <c r="Q25" s="1"/>
    </row>
    <row r="26" spans="2:17" s="2" customFormat="1">
      <c r="B26" s="15" t="s">
        <v>89</v>
      </c>
      <c r="C26" s="16">
        <v>359</v>
      </c>
      <c r="D26" s="16">
        <v>525</v>
      </c>
      <c r="E26" s="16">
        <v>581</v>
      </c>
      <c r="F26" s="16">
        <v>578</v>
      </c>
      <c r="G26" s="16">
        <v>580</v>
      </c>
      <c r="H26" s="16">
        <v>619</v>
      </c>
      <c r="I26" s="16">
        <v>661</v>
      </c>
      <c r="J26" s="16">
        <v>614</v>
      </c>
      <c r="K26" s="16">
        <v>640</v>
      </c>
      <c r="L26" s="16">
        <v>604</v>
      </c>
      <c r="M26" s="16">
        <v>731</v>
      </c>
      <c r="N26" s="16">
        <v>620</v>
      </c>
      <c r="O26" s="16">
        <v>538</v>
      </c>
      <c r="Q26" s="1"/>
    </row>
    <row r="27" spans="2:17" s="2" customFormat="1">
      <c r="B27" s="15" t="s">
        <v>90</v>
      </c>
      <c r="C27" s="16">
        <v>139</v>
      </c>
      <c r="D27" s="16">
        <v>152</v>
      </c>
      <c r="E27" s="16">
        <v>141</v>
      </c>
      <c r="F27" s="16">
        <v>142</v>
      </c>
      <c r="G27" s="16">
        <v>137</v>
      </c>
      <c r="H27" s="16">
        <v>149</v>
      </c>
      <c r="I27" s="16">
        <v>153</v>
      </c>
      <c r="J27" s="16">
        <v>168</v>
      </c>
      <c r="K27" s="16">
        <v>199</v>
      </c>
      <c r="L27" s="16">
        <v>202</v>
      </c>
      <c r="M27" s="16">
        <v>222</v>
      </c>
      <c r="N27" s="16">
        <v>220</v>
      </c>
      <c r="O27" s="16">
        <v>219</v>
      </c>
      <c r="Q27" s="1"/>
    </row>
    <row r="28" spans="2:17" s="2" customFormat="1">
      <c r="B28" s="15" t="s">
        <v>91</v>
      </c>
      <c r="C28" s="16">
        <v>683</v>
      </c>
      <c r="D28" s="16">
        <v>926</v>
      </c>
      <c r="E28" s="16">
        <v>867</v>
      </c>
      <c r="F28" s="16">
        <v>830</v>
      </c>
      <c r="G28" s="16">
        <v>796</v>
      </c>
      <c r="H28" s="16">
        <v>899</v>
      </c>
      <c r="I28" s="16">
        <v>978</v>
      </c>
      <c r="J28" s="16">
        <v>1088</v>
      </c>
      <c r="K28" s="16">
        <v>1150</v>
      </c>
      <c r="L28" s="16">
        <v>1075</v>
      </c>
      <c r="M28" s="16">
        <v>1093</v>
      </c>
      <c r="N28" s="16">
        <v>1107</v>
      </c>
      <c r="O28" s="16">
        <v>1103</v>
      </c>
      <c r="Q28" s="1"/>
    </row>
    <row r="29" spans="2:17" s="2" customFormat="1">
      <c r="B29" s="20" t="s">
        <v>92</v>
      </c>
      <c r="C29" s="51">
        <f t="shared" ref="C29:L29" si="5">SUM(C24:C28)</f>
        <v>10477</v>
      </c>
      <c r="D29" s="51">
        <f t="shared" si="5"/>
        <v>11471</v>
      </c>
      <c r="E29" s="51">
        <f t="shared" si="5"/>
        <v>11493</v>
      </c>
      <c r="F29" s="51">
        <f t="shared" si="5"/>
        <v>10643</v>
      </c>
      <c r="G29" s="51">
        <f t="shared" si="5"/>
        <v>11483</v>
      </c>
      <c r="H29" s="51">
        <f t="shared" si="5"/>
        <v>12657</v>
      </c>
      <c r="I29" s="51">
        <f t="shared" si="5"/>
        <v>15914</v>
      </c>
      <c r="J29" s="51">
        <f t="shared" si="5"/>
        <v>16926</v>
      </c>
      <c r="K29" s="51">
        <f t="shared" si="5"/>
        <v>15893</v>
      </c>
      <c r="L29" s="51">
        <f t="shared" si="5"/>
        <v>15132</v>
      </c>
      <c r="M29" s="51">
        <f t="shared" ref="M29:O29" si="6">SUM(M24:M28)</f>
        <v>15505</v>
      </c>
      <c r="N29" s="51">
        <f t="shared" si="6"/>
        <v>14537</v>
      </c>
      <c r="O29" s="51">
        <f t="shared" si="6"/>
        <v>14365</v>
      </c>
      <c r="Q29" s="1"/>
    </row>
    <row r="30" spans="2:17" s="2" customFormat="1">
      <c r="B30" s="15" t="s">
        <v>93</v>
      </c>
      <c r="C30" s="16">
        <v>703</v>
      </c>
      <c r="D30" s="16">
        <v>1738</v>
      </c>
      <c r="E30" s="16">
        <v>2491</v>
      </c>
      <c r="F30" s="16">
        <v>3405</v>
      </c>
      <c r="G30" s="16">
        <v>4362</v>
      </c>
      <c r="H30" s="16">
        <v>4706</v>
      </c>
      <c r="I30" s="16">
        <v>5630</v>
      </c>
      <c r="J30" s="16">
        <v>4785</v>
      </c>
      <c r="K30" s="16">
        <v>5718</v>
      </c>
      <c r="L30" s="16">
        <v>4234</v>
      </c>
      <c r="M30" s="16">
        <v>4602</v>
      </c>
      <c r="N30" s="16">
        <v>4868</v>
      </c>
      <c r="O30" s="16">
        <v>5418</v>
      </c>
      <c r="Q30" s="1"/>
    </row>
    <row r="31" spans="2:17" s="2" customFormat="1">
      <c r="B31" s="15" t="s">
        <v>94</v>
      </c>
      <c r="C31" s="16">
        <v>1321</v>
      </c>
      <c r="D31" s="16">
        <v>1309</v>
      </c>
      <c r="E31" s="16">
        <v>1345</v>
      </c>
      <c r="F31" s="16">
        <v>1294</v>
      </c>
      <c r="G31" s="16">
        <v>1262</v>
      </c>
      <c r="H31" s="16">
        <v>1138</v>
      </c>
      <c r="I31" s="16">
        <v>1380</v>
      </c>
      <c r="J31" s="16">
        <v>1265</v>
      </c>
      <c r="K31" s="16">
        <v>1294</v>
      </c>
      <c r="L31" s="16">
        <v>1234</v>
      </c>
      <c r="M31" s="16">
        <v>1228</v>
      </c>
      <c r="N31" s="16">
        <v>1214</v>
      </c>
      <c r="O31" s="16">
        <v>1160</v>
      </c>
      <c r="Q31" s="1"/>
    </row>
    <row r="32" spans="2:17" s="2" customFormat="1">
      <c r="B32" s="15" t="s">
        <v>95</v>
      </c>
      <c r="C32" s="16">
        <v>3972</v>
      </c>
      <c r="D32" s="16">
        <v>7162</v>
      </c>
      <c r="E32" s="16">
        <v>6974</v>
      </c>
      <c r="F32" s="16">
        <v>6640</v>
      </c>
      <c r="G32" s="16">
        <v>6246</v>
      </c>
      <c r="H32" s="16">
        <v>5987</v>
      </c>
      <c r="I32" s="16">
        <v>5868</v>
      </c>
      <c r="J32" s="16">
        <v>5839</v>
      </c>
      <c r="K32" s="16">
        <v>6684</v>
      </c>
      <c r="L32" s="16">
        <v>6317</v>
      </c>
      <c r="M32" s="16">
        <v>6699</v>
      </c>
      <c r="N32" s="16">
        <v>6455</v>
      </c>
      <c r="O32" s="16">
        <v>6554</v>
      </c>
      <c r="Q32" s="1"/>
    </row>
    <row r="33" spans="2:17" s="2" customFormat="1">
      <c r="B33" s="15" t="s">
        <v>90</v>
      </c>
      <c r="C33" s="16">
        <v>333</v>
      </c>
      <c r="D33" s="16">
        <v>380</v>
      </c>
      <c r="E33" s="16">
        <v>353</v>
      </c>
      <c r="F33" s="16">
        <v>320</v>
      </c>
      <c r="G33" s="16">
        <v>288</v>
      </c>
      <c r="H33" s="16">
        <v>323</v>
      </c>
      <c r="I33" s="16">
        <v>418</v>
      </c>
      <c r="J33" s="16">
        <v>397</v>
      </c>
      <c r="K33" s="16">
        <v>369</v>
      </c>
      <c r="L33" s="16">
        <v>393</v>
      </c>
      <c r="M33" s="16">
        <v>336</v>
      </c>
      <c r="N33" s="16">
        <v>327</v>
      </c>
      <c r="O33" s="16">
        <v>318</v>
      </c>
      <c r="Q33" s="1"/>
    </row>
    <row r="34" spans="2:17" s="2" customFormat="1">
      <c r="B34" s="20" t="s">
        <v>96</v>
      </c>
      <c r="C34" s="51">
        <f t="shared" ref="C34:E34" si="7">SUM(C30:C33)</f>
        <v>6329</v>
      </c>
      <c r="D34" s="51">
        <f t="shared" si="7"/>
        <v>10589</v>
      </c>
      <c r="E34" s="51">
        <f t="shared" si="7"/>
        <v>11163</v>
      </c>
      <c r="F34" s="51">
        <f t="shared" ref="F34:H34" si="8">SUM(F30:F33)</f>
        <v>11659</v>
      </c>
      <c r="G34" s="51">
        <f t="shared" si="8"/>
        <v>12158</v>
      </c>
      <c r="H34" s="51">
        <f t="shared" si="8"/>
        <v>12154</v>
      </c>
      <c r="I34" s="51">
        <f t="shared" ref="I34:J34" si="9">SUM(I30:I33)</f>
        <v>13296</v>
      </c>
      <c r="J34" s="51">
        <f t="shared" si="9"/>
        <v>12286</v>
      </c>
      <c r="K34" s="51">
        <f t="shared" ref="K34:N34" si="10">SUM(K30:K33)</f>
        <v>14065</v>
      </c>
      <c r="L34" s="51">
        <f t="shared" si="10"/>
        <v>12178</v>
      </c>
      <c r="M34" s="51">
        <f t="shared" si="10"/>
        <v>12865</v>
      </c>
      <c r="N34" s="51">
        <f t="shared" si="10"/>
        <v>12864</v>
      </c>
      <c r="O34" s="51">
        <f t="shared" ref="O34" si="11">SUM(O30:O33)</f>
        <v>13450</v>
      </c>
      <c r="Q34" s="1"/>
    </row>
    <row r="35" spans="2:17" s="2" customFormat="1">
      <c r="B35" s="15" t="s">
        <v>257</v>
      </c>
      <c r="C35" s="99">
        <v>5709</v>
      </c>
      <c r="D35" s="99">
        <v>582</v>
      </c>
      <c r="E35" s="99">
        <v>767</v>
      </c>
      <c r="F35" s="99">
        <v>764</v>
      </c>
      <c r="G35" s="99">
        <v>932</v>
      </c>
      <c r="H35" s="54">
        <v>0</v>
      </c>
      <c r="I35" s="54">
        <v>0</v>
      </c>
      <c r="J35" s="54">
        <v>0</v>
      </c>
      <c r="K35" s="54">
        <v>0</v>
      </c>
      <c r="L35" s="54">
        <v>0</v>
      </c>
      <c r="M35" s="54">
        <v>0</v>
      </c>
      <c r="N35" s="54">
        <v>0</v>
      </c>
      <c r="O35" s="54">
        <v>0</v>
      </c>
      <c r="Q35" s="1"/>
    </row>
    <row r="36" spans="2:17" s="2" customFormat="1">
      <c r="B36" s="20" t="s">
        <v>97</v>
      </c>
      <c r="C36" s="51">
        <f>C23+C29+C34+C35</f>
        <v>57237</v>
      </c>
      <c r="D36" s="51">
        <f>D23+D29+D34+D35</f>
        <v>55640</v>
      </c>
      <c r="E36" s="51">
        <f>E23+E29+E34+E35</f>
        <v>55148</v>
      </c>
      <c r="F36" s="51">
        <f>F23+F29+F34+F35</f>
        <v>53446</v>
      </c>
      <c r="G36" s="51">
        <f>G23+G29+G34+G35</f>
        <v>55600</v>
      </c>
      <c r="H36" s="51">
        <f t="shared" ref="H36" si="12">H23+H29+H34</f>
        <v>53764</v>
      </c>
      <c r="I36" s="51">
        <f t="shared" ref="I36:J36" si="13">I23+I29+I34</f>
        <v>59097</v>
      </c>
      <c r="J36" s="51">
        <f t="shared" si="13"/>
        <v>58834</v>
      </c>
      <c r="K36" s="51">
        <f t="shared" ref="K36:N36" si="14">K23+K29+K34</f>
        <v>60722</v>
      </c>
      <c r="L36" s="51">
        <f t="shared" si="14"/>
        <v>56171</v>
      </c>
      <c r="M36" s="51">
        <f t="shared" si="14"/>
        <v>60486</v>
      </c>
      <c r="N36" s="51">
        <f t="shared" si="14"/>
        <v>58347</v>
      </c>
      <c r="O36" s="51">
        <f t="shared" ref="O36" si="15">O23+O29+O34</f>
        <v>57803</v>
      </c>
      <c r="Q36" s="1"/>
    </row>
    <row r="37" spans="2:17" s="2" customFormat="1">
      <c r="B37" s="56"/>
      <c r="C37" s="56"/>
      <c r="D37" s="56"/>
      <c r="E37" s="56"/>
      <c r="F37" s="56"/>
      <c r="G37" s="56"/>
      <c r="H37" s="56"/>
      <c r="I37" s="56"/>
      <c r="J37" s="56"/>
      <c r="K37" s="56"/>
      <c r="L37" s="56"/>
      <c r="M37" s="56"/>
      <c r="N37" s="56"/>
      <c r="O37" s="56"/>
      <c r="Q37" s="1"/>
    </row>
    <row r="38" spans="2:17" s="2" customFormat="1">
      <c r="B38" s="112"/>
      <c r="C38" s="112"/>
      <c r="D38" s="56"/>
      <c r="E38" s="56"/>
      <c r="F38" s="56"/>
      <c r="G38" s="56"/>
      <c r="H38" s="56"/>
      <c r="I38" s="56"/>
      <c r="J38" s="56"/>
      <c r="K38" s="56"/>
      <c r="L38" s="56"/>
      <c r="M38" s="56"/>
      <c r="N38" s="56"/>
      <c r="O38" s="56"/>
      <c r="Q38" s="1"/>
    </row>
    <row r="39" spans="2:17">
      <c r="B39" s="46" t="s">
        <v>98</v>
      </c>
      <c r="C39" s="47" t="s">
        <v>72</v>
      </c>
      <c r="D39" s="47" t="s">
        <v>69</v>
      </c>
      <c r="E39" s="47" t="s">
        <v>70</v>
      </c>
      <c r="F39" s="47" t="s">
        <v>71</v>
      </c>
      <c r="G39" s="47" t="s">
        <v>72</v>
      </c>
      <c r="H39" s="47" t="s">
        <v>69</v>
      </c>
      <c r="I39" s="47" t="s">
        <v>70</v>
      </c>
      <c r="J39" s="47" t="s">
        <v>71</v>
      </c>
      <c r="K39" s="47" t="s">
        <v>72</v>
      </c>
      <c r="L39" s="47" t="s">
        <v>69</v>
      </c>
      <c r="M39" s="47" t="s">
        <v>70</v>
      </c>
      <c r="N39" s="47" t="s">
        <v>71</v>
      </c>
      <c r="O39" s="47" t="s">
        <v>72</v>
      </c>
    </row>
    <row r="40" spans="2:17">
      <c r="B40" s="48"/>
      <c r="C40" s="48">
        <v>2022</v>
      </c>
      <c r="D40" s="48">
        <v>2021</v>
      </c>
      <c r="E40" s="48">
        <v>2021</v>
      </c>
      <c r="F40" s="48">
        <v>2021</v>
      </c>
      <c r="G40" s="48">
        <v>2021</v>
      </c>
      <c r="H40" s="48">
        <v>2020</v>
      </c>
      <c r="I40" s="48">
        <v>2020</v>
      </c>
      <c r="J40" s="49">
        <v>2020</v>
      </c>
      <c r="K40" s="48">
        <v>2020</v>
      </c>
      <c r="L40" s="49">
        <v>2019</v>
      </c>
      <c r="M40" s="49">
        <v>2019</v>
      </c>
      <c r="N40" s="49">
        <v>2019</v>
      </c>
      <c r="O40" s="49">
        <v>2019</v>
      </c>
    </row>
    <row r="41" spans="2:17" s="2" customFormat="1">
      <c r="B41" s="57" t="s">
        <v>118</v>
      </c>
      <c r="C41" s="58">
        <f>D48</f>
        <v>32998</v>
      </c>
      <c r="D41" s="58">
        <f>H48</f>
        <v>28953</v>
      </c>
      <c r="E41" s="58">
        <f>H48</f>
        <v>28953</v>
      </c>
      <c r="F41" s="58">
        <f>H48</f>
        <v>28953</v>
      </c>
      <c r="G41" s="58">
        <f>H48</f>
        <v>28953</v>
      </c>
      <c r="H41" s="58">
        <f>L48</f>
        <v>28861</v>
      </c>
      <c r="I41" s="58">
        <f>L48</f>
        <v>28861</v>
      </c>
      <c r="J41" s="58">
        <f>L48</f>
        <v>28861</v>
      </c>
      <c r="K41" s="58">
        <f>L48</f>
        <v>28861</v>
      </c>
      <c r="L41" s="58">
        <v>29767</v>
      </c>
      <c r="M41" s="58">
        <v>29767</v>
      </c>
      <c r="N41" s="58">
        <v>29767</v>
      </c>
      <c r="O41" s="58">
        <v>29767</v>
      </c>
      <c r="P41" s="1"/>
      <c r="Q41" s="1"/>
    </row>
    <row r="42" spans="2:17" s="2" customFormat="1">
      <c r="B42" s="15" t="s">
        <v>207</v>
      </c>
      <c r="C42" s="55">
        <v>0</v>
      </c>
      <c r="D42" s="55">
        <v>0</v>
      </c>
      <c r="E42" s="55">
        <v>0</v>
      </c>
      <c r="F42" s="55">
        <v>-4</v>
      </c>
      <c r="G42" s="55">
        <v>0</v>
      </c>
      <c r="H42" s="55">
        <v>0</v>
      </c>
      <c r="I42" s="55">
        <v>0</v>
      </c>
      <c r="J42" s="55">
        <v>0</v>
      </c>
      <c r="K42" s="55">
        <v>0</v>
      </c>
      <c r="L42" s="55">
        <v>-133</v>
      </c>
      <c r="M42" s="55">
        <v>-135</v>
      </c>
      <c r="N42" s="55">
        <v>-139</v>
      </c>
      <c r="O42" s="55">
        <v>-138</v>
      </c>
      <c r="P42" s="1"/>
      <c r="Q42" s="1"/>
    </row>
    <row r="43" spans="2:17" s="2" customFormat="1">
      <c r="B43" s="15" t="s">
        <v>51</v>
      </c>
      <c r="C43" s="67">
        <f>RR!C40</f>
        <v>1303</v>
      </c>
      <c r="D43" s="67">
        <f>RR!F40+RR!G40+RR!H40+RR!E40</f>
        <v>3716</v>
      </c>
      <c r="E43" s="67">
        <f>RR!F40+RR!G40+RR!H40</f>
        <v>2964</v>
      </c>
      <c r="F43" s="67">
        <f>RR!G40+RR!H40</f>
        <v>2096</v>
      </c>
      <c r="G43" s="67">
        <f>RR!H40</f>
        <v>1104</v>
      </c>
      <c r="H43" s="67">
        <f>RR!J40+RR!K40+RR!L40+RR!M40</f>
        <v>2711</v>
      </c>
      <c r="I43" s="67">
        <f>RR!K40+RR!L40+RR!M40</f>
        <v>2051</v>
      </c>
      <c r="J43" s="67">
        <f>RR!L40+RR!M40</f>
        <v>1399</v>
      </c>
      <c r="K43" s="67">
        <f>RR!M40</f>
        <v>827</v>
      </c>
      <c r="L43" s="67">
        <f>RR!O40+RR!P40+RR!Q40+RR!R40</f>
        <v>-199</v>
      </c>
      <c r="M43" s="67">
        <f>RR!P40+RR!Q40+RR!R40</f>
        <v>2320</v>
      </c>
      <c r="N43" s="67">
        <f>RR!Q40+RR!R40</f>
        <v>1658</v>
      </c>
      <c r="O43" s="67">
        <f>RR!R40</f>
        <v>852</v>
      </c>
      <c r="Q43" s="1"/>
    </row>
    <row r="44" spans="2:17" s="2" customFormat="1">
      <c r="B44" s="15" t="s">
        <v>135</v>
      </c>
      <c r="C44" s="67">
        <f>RR!C52</f>
        <v>501</v>
      </c>
      <c r="D44" s="67">
        <f>RR!F52+RR!G52+RR!H52+RR!E52</f>
        <v>1684</v>
      </c>
      <c r="E44" s="67">
        <f>RR!F52+RR!G52+RR!H52</f>
        <v>1163</v>
      </c>
      <c r="F44" s="67">
        <f>RR!G52+RR!H52</f>
        <v>690</v>
      </c>
      <c r="G44" s="67">
        <f>RR!H52</f>
        <v>970</v>
      </c>
      <c r="H44" s="67">
        <f>RR!J52+RR!K52+RR!L52+RR!M52</f>
        <v>-2619</v>
      </c>
      <c r="I44" s="67">
        <f>RR!K52+RR!L52+RR!M52</f>
        <v>-1025</v>
      </c>
      <c r="J44" s="67">
        <f>RR!L52+RR!M52</f>
        <v>-638</v>
      </c>
      <c r="K44" s="67">
        <f>RR!M52</f>
        <v>1076</v>
      </c>
      <c r="L44" s="67">
        <f>RR!O52+RR!P52+RR!Q52+RR!R52</f>
        <v>704</v>
      </c>
      <c r="M44" s="67">
        <f>RR!P52+RR!Q52+RR!R52</f>
        <v>1452</v>
      </c>
      <c r="N44" s="67">
        <f>RR!Q52+RR!R52</f>
        <v>948</v>
      </c>
      <c r="O44" s="67">
        <f>RR!R52</f>
        <v>795</v>
      </c>
      <c r="Q44" s="1"/>
    </row>
    <row r="45" spans="2:17" s="2" customFormat="1">
      <c r="B45" s="15" t="s">
        <v>288</v>
      </c>
      <c r="C45" s="67">
        <v>-80</v>
      </c>
      <c r="D45" s="55">
        <v>0</v>
      </c>
      <c r="E45" s="55">
        <v>0</v>
      </c>
      <c r="F45" s="55">
        <v>0</v>
      </c>
      <c r="G45" s="55">
        <v>0</v>
      </c>
      <c r="H45" s="55">
        <v>0</v>
      </c>
      <c r="I45" s="55">
        <v>0</v>
      </c>
      <c r="J45" s="55">
        <v>0</v>
      </c>
      <c r="K45" s="55">
        <v>0</v>
      </c>
      <c r="L45" s="55">
        <v>0</v>
      </c>
      <c r="M45" s="55">
        <v>0</v>
      </c>
      <c r="N45" s="55">
        <v>0</v>
      </c>
      <c r="O45" s="55">
        <v>0</v>
      </c>
      <c r="Q45" s="1"/>
    </row>
    <row r="46" spans="2:17" s="2" customFormat="1">
      <c r="B46" s="15" t="s">
        <v>112</v>
      </c>
      <c r="C46" s="55">
        <v>0</v>
      </c>
      <c r="D46" s="67">
        <v>-1355</v>
      </c>
      <c r="E46" s="67">
        <v>-1355</v>
      </c>
      <c r="F46" s="67">
        <v>-1355</v>
      </c>
      <c r="G46" s="55">
        <v>0</v>
      </c>
      <c r="H46" s="55">
        <v>0</v>
      </c>
      <c r="I46" s="55">
        <v>0</v>
      </c>
      <c r="J46" s="55">
        <v>0</v>
      </c>
      <c r="K46" s="55">
        <v>0</v>
      </c>
      <c r="L46" s="67">
        <v>-1288</v>
      </c>
      <c r="M46" s="67">
        <v>-1288</v>
      </c>
      <c r="N46" s="67">
        <v>-1288</v>
      </c>
      <c r="O46" s="67">
        <v>-1288</v>
      </c>
      <c r="Q46" s="1"/>
    </row>
    <row r="47" spans="2:17" s="2" customFormat="1">
      <c r="B47" s="15" t="s">
        <v>231</v>
      </c>
      <c r="C47" s="55">
        <v>0</v>
      </c>
      <c r="D47" s="55">
        <v>0</v>
      </c>
      <c r="E47" s="55">
        <v>0</v>
      </c>
      <c r="F47" s="55">
        <v>0</v>
      </c>
      <c r="G47" s="55">
        <v>0</v>
      </c>
      <c r="H47" s="55">
        <v>0</v>
      </c>
      <c r="I47" s="55">
        <v>0</v>
      </c>
      <c r="J47" s="55">
        <v>0</v>
      </c>
      <c r="K47" s="55">
        <v>0</v>
      </c>
      <c r="L47" s="67">
        <v>10</v>
      </c>
      <c r="M47" s="55">
        <v>0</v>
      </c>
      <c r="N47" s="55">
        <v>0</v>
      </c>
      <c r="O47" s="55">
        <v>0</v>
      </c>
      <c r="Q47" s="1"/>
    </row>
    <row r="48" spans="2:17" s="2" customFormat="1" ht="15.75" customHeight="1">
      <c r="B48" s="20" t="s">
        <v>119</v>
      </c>
      <c r="C48" s="33">
        <f t="shared" ref="C48:O48" si="16">SUM(C41:C47)</f>
        <v>34722</v>
      </c>
      <c r="D48" s="33">
        <f t="shared" si="16"/>
        <v>32998</v>
      </c>
      <c r="E48" s="33">
        <f t="shared" si="16"/>
        <v>31725</v>
      </c>
      <c r="F48" s="33">
        <f t="shared" si="16"/>
        <v>30380</v>
      </c>
      <c r="G48" s="33">
        <f t="shared" si="16"/>
        <v>31027</v>
      </c>
      <c r="H48" s="33">
        <f t="shared" si="16"/>
        <v>28953</v>
      </c>
      <c r="I48" s="33">
        <f t="shared" si="16"/>
        <v>29887</v>
      </c>
      <c r="J48" s="33">
        <f t="shared" si="16"/>
        <v>29622</v>
      </c>
      <c r="K48" s="33">
        <f t="shared" si="16"/>
        <v>30764</v>
      </c>
      <c r="L48" s="33">
        <f t="shared" si="16"/>
        <v>28861</v>
      </c>
      <c r="M48" s="33">
        <f t="shared" si="16"/>
        <v>32116</v>
      </c>
      <c r="N48" s="33">
        <f t="shared" si="16"/>
        <v>30946</v>
      </c>
      <c r="O48" s="33">
        <f t="shared" si="16"/>
        <v>29988</v>
      </c>
      <c r="Q48" s="1"/>
    </row>
    <row r="49" spans="2:17" s="2" customFormat="1">
      <c r="G49" s="104"/>
      <c r="H49" s="104"/>
      <c r="I49" s="104"/>
      <c r="J49" s="104"/>
      <c r="K49" s="104"/>
      <c r="L49" s="104"/>
      <c r="M49" s="104"/>
      <c r="N49" s="104"/>
      <c r="O49" s="104"/>
      <c r="Q49" s="1"/>
    </row>
    <row r="50" spans="2:17" s="2" customFormat="1">
      <c r="B50" s="112"/>
      <c r="C50" s="112"/>
      <c r="Q50" s="1"/>
    </row>
    <row r="51" spans="2:17" s="2" customFormat="1">
      <c r="B51" s="46" t="s">
        <v>99</v>
      </c>
      <c r="C51" s="47" t="s">
        <v>72</v>
      </c>
      <c r="D51" s="47" t="s">
        <v>69</v>
      </c>
      <c r="E51" s="47" t="s">
        <v>70</v>
      </c>
      <c r="F51" s="47" t="s">
        <v>71</v>
      </c>
      <c r="G51" s="47" t="s">
        <v>72</v>
      </c>
      <c r="H51" s="47" t="s">
        <v>69</v>
      </c>
      <c r="I51" s="47" t="s">
        <v>70</v>
      </c>
      <c r="J51" s="47" t="s">
        <v>71</v>
      </c>
      <c r="K51" s="47" t="s">
        <v>72</v>
      </c>
      <c r="L51" s="47" t="s">
        <v>69</v>
      </c>
      <c r="M51" s="47" t="s">
        <v>70</v>
      </c>
      <c r="N51" s="47" t="s">
        <v>71</v>
      </c>
      <c r="O51" s="47" t="s">
        <v>72</v>
      </c>
      <c r="Q51" s="1"/>
    </row>
    <row r="52" spans="2:17" s="2" customFormat="1">
      <c r="B52" s="48"/>
      <c r="C52" s="48">
        <v>2022</v>
      </c>
      <c r="D52" s="48">
        <v>2021</v>
      </c>
      <c r="E52" s="48">
        <v>2021</v>
      </c>
      <c r="F52" s="48">
        <v>2021</v>
      </c>
      <c r="G52" s="48">
        <v>2021</v>
      </c>
      <c r="H52" s="48">
        <v>2020</v>
      </c>
      <c r="I52" s="48">
        <v>2020</v>
      </c>
      <c r="J52" s="49">
        <v>2020</v>
      </c>
      <c r="K52" s="48">
        <v>2020</v>
      </c>
      <c r="L52" s="49">
        <v>2019</v>
      </c>
      <c r="M52" s="49">
        <v>2019</v>
      </c>
      <c r="N52" s="49">
        <v>2019</v>
      </c>
      <c r="O52" s="49">
        <v>2019</v>
      </c>
      <c r="Q52" s="1"/>
    </row>
    <row r="53" spans="2:17" s="2" customFormat="1">
      <c r="B53" s="15" t="s">
        <v>86</v>
      </c>
      <c r="C53" s="67">
        <f t="shared" ref="C53:O53" si="17">C23</f>
        <v>34722</v>
      </c>
      <c r="D53" s="67">
        <f t="shared" si="17"/>
        <v>32998</v>
      </c>
      <c r="E53" s="67">
        <f t="shared" si="17"/>
        <v>31725</v>
      </c>
      <c r="F53" s="67">
        <f t="shared" si="17"/>
        <v>30380</v>
      </c>
      <c r="G53" s="67">
        <f t="shared" si="17"/>
        <v>31027</v>
      </c>
      <c r="H53" s="67">
        <f t="shared" si="17"/>
        <v>28953</v>
      </c>
      <c r="I53" s="67">
        <f t="shared" si="17"/>
        <v>29887</v>
      </c>
      <c r="J53" s="67">
        <f t="shared" si="17"/>
        <v>29622</v>
      </c>
      <c r="K53" s="67">
        <f t="shared" si="17"/>
        <v>30764</v>
      </c>
      <c r="L53" s="67">
        <f t="shared" si="17"/>
        <v>28861</v>
      </c>
      <c r="M53" s="67">
        <f t="shared" si="17"/>
        <v>32116</v>
      </c>
      <c r="N53" s="67">
        <f t="shared" si="17"/>
        <v>30946</v>
      </c>
      <c r="O53" s="67">
        <f t="shared" si="17"/>
        <v>29988</v>
      </c>
      <c r="Q53" s="1"/>
    </row>
    <row r="54" spans="2:17" s="2" customFormat="1">
      <c r="B54" s="15" t="s">
        <v>100</v>
      </c>
      <c r="C54" s="67">
        <f t="shared" ref="C54:O54" si="18">C20</f>
        <v>57237</v>
      </c>
      <c r="D54" s="67">
        <f t="shared" si="18"/>
        <v>55640</v>
      </c>
      <c r="E54" s="67">
        <f t="shared" si="18"/>
        <v>55148</v>
      </c>
      <c r="F54" s="67">
        <f t="shared" si="18"/>
        <v>53446</v>
      </c>
      <c r="G54" s="67">
        <f t="shared" si="18"/>
        <v>55600</v>
      </c>
      <c r="H54" s="67">
        <f t="shared" si="18"/>
        <v>53764</v>
      </c>
      <c r="I54" s="67">
        <f t="shared" si="18"/>
        <v>59097</v>
      </c>
      <c r="J54" s="67">
        <f t="shared" si="18"/>
        <v>58835</v>
      </c>
      <c r="K54" s="67">
        <f t="shared" si="18"/>
        <v>60722</v>
      </c>
      <c r="L54" s="67">
        <f t="shared" si="18"/>
        <v>56171</v>
      </c>
      <c r="M54" s="67">
        <f t="shared" si="18"/>
        <v>60486</v>
      </c>
      <c r="N54" s="67">
        <f t="shared" si="18"/>
        <v>58347</v>
      </c>
      <c r="O54" s="67">
        <f t="shared" si="18"/>
        <v>57803</v>
      </c>
      <c r="Q54" s="1"/>
    </row>
    <row r="55" spans="2:17" s="2" customFormat="1">
      <c r="B55" s="20" t="s">
        <v>23</v>
      </c>
      <c r="C55" s="59">
        <f t="shared" ref="C55" si="19">C53/C54</f>
        <v>0.60663556790188167</v>
      </c>
      <c r="D55" s="59">
        <f t="shared" ref="D55:E55" si="20">D53/D54</f>
        <v>0.59306254493170385</v>
      </c>
      <c r="E55" s="59">
        <f t="shared" si="20"/>
        <v>0.57527018205555958</v>
      </c>
      <c r="F55" s="59">
        <f t="shared" ref="F55:G55" si="21">F53/F54</f>
        <v>0.56842420386932602</v>
      </c>
      <c r="G55" s="59">
        <f t="shared" si="21"/>
        <v>0.55803956834532376</v>
      </c>
      <c r="H55" s="59">
        <f t="shared" ref="H55:I55" si="22">H53/H54</f>
        <v>0.53852019938992635</v>
      </c>
      <c r="I55" s="59">
        <f t="shared" si="22"/>
        <v>0.50572787112713002</v>
      </c>
      <c r="J55" s="59">
        <f t="shared" ref="J55:K55" si="23">J53/J54</f>
        <v>0.50347582221466813</v>
      </c>
      <c r="K55" s="59">
        <f t="shared" si="23"/>
        <v>0.50663680379434139</v>
      </c>
      <c r="L55" s="59">
        <f t="shared" ref="L55:M55" si="24">L53/L54</f>
        <v>0.51380605650602629</v>
      </c>
      <c r="M55" s="59">
        <f t="shared" si="24"/>
        <v>0.53096584333564789</v>
      </c>
      <c r="N55" s="59">
        <f t="shared" ref="N55:O55" si="25">N53/N54</f>
        <v>0.53037859701441381</v>
      </c>
      <c r="O55" s="59">
        <f t="shared" si="25"/>
        <v>0.51879660225247826</v>
      </c>
      <c r="Q55" s="1"/>
    </row>
    <row r="56" spans="2:17" s="2" customFormat="1">
      <c r="Q56" s="1"/>
    </row>
    <row r="57" spans="2:17" s="2" customFormat="1">
      <c r="G57" s="14"/>
      <c r="H57" s="14"/>
      <c r="I57" s="14"/>
      <c r="J57" s="14"/>
      <c r="K57" s="14"/>
      <c r="L57" s="14"/>
      <c r="M57" s="14"/>
      <c r="N57" s="14"/>
      <c r="O57" s="14"/>
      <c r="Q57" s="1"/>
    </row>
    <row r="58" spans="2:17" s="2" customFormat="1">
      <c r="B58" s="46" t="s">
        <v>101</v>
      </c>
      <c r="C58" s="47" t="s">
        <v>72</v>
      </c>
      <c r="D58" s="47" t="s">
        <v>69</v>
      </c>
      <c r="E58" s="47" t="s">
        <v>70</v>
      </c>
      <c r="F58" s="47" t="s">
        <v>71</v>
      </c>
      <c r="G58" s="47" t="s">
        <v>72</v>
      </c>
      <c r="H58" s="47" t="s">
        <v>69</v>
      </c>
      <c r="I58" s="47" t="s">
        <v>70</v>
      </c>
      <c r="J58" s="47" t="s">
        <v>71</v>
      </c>
      <c r="K58" s="47" t="s">
        <v>72</v>
      </c>
      <c r="L58" s="47" t="s">
        <v>69</v>
      </c>
      <c r="M58" s="47" t="s">
        <v>70</v>
      </c>
      <c r="N58" s="47" t="s">
        <v>71</v>
      </c>
      <c r="O58" s="47" t="s">
        <v>72</v>
      </c>
      <c r="Q58" s="1"/>
    </row>
    <row r="59" spans="2:17" s="2" customFormat="1">
      <c r="B59" s="48"/>
      <c r="C59" s="48">
        <v>2022</v>
      </c>
      <c r="D59" s="48">
        <v>2021</v>
      </c>
      <c r="E59" s="48">
        <v>2021</v>
      </c>
      <c r="F59" s="48">
        <v>2021</v>
      </c>
      <c r="G59" s="48">
        <v>2021</v>
      </c>
      <c r="H59" s="48">
        <v>2020</v>
      </c>
      <c r="I59" s="48">
        <v>2020</v>
      </c>
      <c r="J59" s="49">
        <v>2020</v>
      </c>
      <c r="K59" s="49">
        <v>2020</v>
      </c>
      <c r="L59" s="49">
        <v>2019</v>
      </c>
      <c r="M59" s="49">
        <v>2019</v>
      </c>
      <c r="N59" s="49">
        <v>2019</v>
      </c>
      <c r="O59" s="49">
        <v>2019</v>
      </c>
      <c r="Q59" s="1"/>
    </row>
    <row r="60" spans="2:17" s="2" customFormat="1">
      <c r="B60" s="15" t="s">
        <v>283</v>
      </c>
      <c r="C60" s="67">
        <v>4536</v>
      </c>
      <c r="D60" s="67">
        <v>3610</v>
      </c>
      <c r="E60" s="67">
        <v>3745</v>
      </c>
      <c r="F60" s="67">
        <v>3846</v>
      </c>
      <c r="G60" s="67">
        <v>3787</v>
      </c>
      <c r="H60" s="67">
        <v>2907</v>
      </c>
      <c r="I60" s="67">
        <v>3515</v>
      </c>
      <c r="J60" s="67">
        <v>3773</v>
      </c>
      <c r="K60" s="67">
        <v>4274</v>
      </c>
      <c r="L60" s="67">
        <v>3643</v>
      </c>
      <c r="M60" s="67">
        <v>4219</v>
      </c>
      <c r="N60" s="67">
        <v>4309</v>
      </c>
      <c r="O60" s="67">
        <v>4142</v>
      </c>
      <c r="Q60" s="1"/>
    </row>
    <row r="61" spans="2:17" s="2" customFormat="1">
      <c r="B61" s="15" t="s">
        <v>73</v>
      </c>
      <c r="C61" s="67">
        <v>6041</v>
      </c>
      <c r="D61" s="67">
        <v>5934</v>
      </c>
      <c r="E61" s="67">
        <v>5561</v>
      </c>
      <c r="F61" s="67">
        <v>5415</v>
      </c>
      <c r="G61" s="67">
        <v>5508</v>
      </c>
      <c r="H61" s="67">
        <v>5336</v>
      </c>
      <c r="I61" s="67">
        <v>5631</v>
      </c>
      <c r="J61" s="67">
        <v>5773</v>
      </c>
      <c r="K61" s="67">
        <v>6266</v>
      </c>
      <c r="L61" s="67">
        <v>6057</v>
      </c>
      <c r="M61" s="67">
        <v>6185</v>
      </c>
      <c r="N61" s="67">
        <v>5882</v>
      </c>
      <c r="O61" s="67">
        <v>5813</v>
      </c>
      <c r="Q61" s="1"/>
    </row>
    <row r="62" spans="2:17" s="2" customFormat="1">
      <c r="B62" s="15" t="s">
        <v>284</v>
      </c>
      <c r="C62" s="67">
        <v>1407</v>
      </c>
      <c r="D62" s="67">
        <v>1445</v>
      </c>
      <c r="E62" s="67">
        <v>1477</v>
      </c>
      <c r="F62" s="67">
        <v>1464</v>
      </c>
      <c r="G62" s="67">
        <v>1439</v>
      </c>
      <c r="H62" s="67">
        <v>1395</v>
      </c>
      <c r="I62" s="67">
        <v>1522</v>
      </c>
      <c r="J62" s="67">
        <v>1589</v>
      </c>
      <c r="K62" s="67">
        <v>1728</v>
      </c>
      <c r="L62" s="67">
        <v>1656</v>
      </c>
      <c r="M62" s="67">
        <v>1693</v>
      </c>
      <c r="N62" s="67">
        <v>1653</v>
      </c>
      <c r="O62" s="67">
        <v>1675</v>
      </c>
      <c r="Q62" s="1"/>
    </row>
    <row r="63" spans="2:17" s="2" customFormat="1">
      <c r="B63" s="15" t="s">
        <v>285</v>
      </c>
      <c r="C63" s="67">
        <v>15750</v>
      </c>
      <c r="D63" s="67">
        <v>15558</v>
      </c>
      <c r="E63" s="67">
        <v>15153</v>
      </c>
      <c r="F63" s="67">
        <v>14923</v>
      </c>
      <c r="G63" s="67">
        <v>15223</v>
      </c>
      <c r="H63" s="67">
        <v>14591</v>
      </c>
      <c r="I63" s="67">
        <v>15586</v>
      </c>
      <c r="J63" s="67">
        <v>15855</v>
      </c>
      <c r="K63" s="67">
        <v>16968</v>
      </c>
      <c r="L63" s="67">
        <v>16015</v>
      </c>
      <c r="M63" s="67">
        <v>16369</v>
      </c>
      <c r="N63" s="67">
        <v>14846</v>
      </c>
      <c r="O63" s="67">
        <v>14833</v>
      </c>
      <c r="Q63" s="1"/>
    </row>
    <row r="64" spans="2:17" s="2" customFormat="1">
      <c r="B64" s="15" t="s">
        <v>286</v>
      </c>
      <c r="C64" s="67">
        <v>52</v>
      </c>
      <c r="D64" s="67">
        <v>10</v>
      </c>
      <c r="E64" s="67">
        <v>9</v>
      </c>
      <c r="F64" s="67">
        <v>11</v>
      </c>
      <c r="G64" s="67">
        <v>18</v>
      </c>
      <c r="H64" s="67">
        <v>10</v>
      </c>
      <c r="I64" s="67">
        <v>10</v>
      </c>
      <c r="J64" s="67">
        <v>11</v>
      </c>
      <c r="K64" s="67">
        <v>35</v>
      </c>
      <c r="L64" s="67">
        <v>33</v>
      </c>
      <c r="M64" s="67">
        <v>21</v>
      </c>
      <c r="N64" s="67">
        <v>96</v>
      </c>
      <c r="O64" s="67">
        <v>20</v>
      </c>
      <c r="Q64" s="1"/>
    </row>
    <row r="65" spans="2:17" s="2" customFormat="1">
      <c r="B65" s="20" t="s">
        <v>206</v>
      </c>
      <c r="C65" s="21">
        <f>SUM(C60:C64)</f>
        <v>27786</v>
      </c>
      <c r="D65" s="21">
        <f>SUM(D60:D64)</f>
        <v>26557</v>
      </c>
      <c r="E65" s="21">
        <f>SUM(E60:E64)</f>
        <v>25945</v>
      </c>
      <c r="F65" s="21">
        <f t="shared" ref="F65:O65" si="26">SUM(F60:F64)</f>
        <v>25659</v>
      </c>
      <c r="G65" s="21">
        <f t="shared" si="26"/>
        <v>25975</v>
      </c>
      <c r="H65" s="21">
        <f t="shared" si="26"/>
        <v>24239</v>
      </c>
      <c r="I65" s="21">
        <f t="shared" si="26"/>
        <v>26264</v>
      </c>
      <c r="J65" s="21">
        <f t="shared" si="26"/>
        <v>27001</v>
      </c>
      <c r="K65" s="21">
        <f t="shared" si="26"/>
        <v>29271</v>
      </c>
      <c r="L65" s="21">
        <f t="shared" si="26"/>
        <v>27404</v>
      </c>
      <c r="M65" s="21">
        <f t="shared" si="26"/>
        <v>28487</v>
      </c>
      <c r="N65" s="21">
        <f t="shared" si="26"/>
        <v>26786</v>
      </c>
      <c r="O65" s="21">
        <f t="shared" si="26"/>
        <v>26483</v>
      </c>
      <c r="Q65" s="1"/>
    </row>
    <row r="66" spans="2:17" s="2" customFormat="1">
      <c r="B66" s="15" t="s">
        <v>12</v>
      </c>
      <c r="C66" s="99">
        <v>15950</v>
      </c>
      <c r="D66" s="99">
        <v>15689</v>
      </c>
      <c r="E66" s="99">
        <v>15793</v>
      </c>
      <c r="F66" s="99">
        <v>15522</v>
      </c>
      <c r="G66" s="99">
        <v>15785</v>
      </c>
      <c r="H66" s="99">
        <v>15460</v>
      </c>
      <c r="I66" s="99">
        <v>16446</v>
      </c>
      <c r="J66" s="99">
        <v>16699</v>
      </c>
      <c r="K66" s="99">
        <v>17813</v>
      </c>
      <c r="L66" s="99">
        <v>16872</v>
      </c>
      <c r="M66" s="99">
        <v>20101</v>
      </c>
      <c r="N66" s="99">
        <v>19986</v>
      </c>
      <c r="O66" s="99">
        <v>19763</v>
      </c>
      <c r="Q66" s="1"/>
    </row>
    <row r="67" spans="2:17" s="2" customFormat="1">
      <c r="B67" s="20" t="s">
        <v>287</v>
      </c>
      <c r="C67" s="51">
        <f>SUM(C65:C66)</f>
        <v>43736</v>
      </c>
      <c r="D67" s="51">
        <f>SUM(D65:D66)</f>
        <v>42246</v>
      </c>
      <c r="E67" s="51">
        <f t="shared" ref="E67:O67" si="27">SUM(E65:E66)</f>
        <v>41738</v>
      </c>
      <c r="F67" s="51">
        <f t="shared" si="27"/>
        <v>41181</v>
      </c>
      <c r="G67" s="51">
        <f t="shared" si="27"/>
        <v>41760</v>
      </c>
      <c r="H67" s="51">
        <f t="shared" si="27"/>
        <v>39699</v>
      </c>
      <c r="I67" s="51">
        <f t="shared" si="27"/>
        <v>42710</v>
      </c>
      <c r="J67" s="51">
        <f t="shared" si="27"/>
        <v>43700</v>
      </c>
      <c r="K67" s="51">
        <f t="shared" si="27"/>
        <v>47084</v>
      </c>
      <c r="L67" s="51">
        <f t="shared" si="27"/>
        <v>44276</v>
      </c>
      <c r="M67" s="51">
        <f t="shared" si="27"/>
        <v>48588</v>
      </c>
      <c r="N67" s="51">
        <f t="shared" si="27"/>
        <v>46772</v>
      </c>
      <c r="O67" s="51">
        <f t="shared" si="27"/>
        <v>46246</v>
      </c>
      <c r="Q67" s="1"/>
    </row>
    <row r="68" spans="2:17" s="2" customFormat="1">
      <c r="Q68" s="1"/>
    </row>
    <row r="69" spans="2:17" s="2" customFormat="1">
      <c r="Q69" s="1"/>
    </row>
    <row r="70" spans="2:17" s="2" customFormat="1">
      <c r="Q70" s="1"/>
    </row>
    <row r="71" spans="2:17" s="2" customFormat="1">
      <c r="Q71" s="1"/>
    </row>
    <row r="72" spans="2:17" s="2" customFormat="1">
      <c r="Q72" s="1"/>
    </row>
    <row r="73" spans="2:17" s="2" customFormat="1">
      <c r="Q73" s="1"/>
    </row>
    <row r="74" spans="2:17" s="2" customFormat="1">
      <c r="Q74" s="1"/>
    </row>
    <row r="75" spans="2:17" s="2" customFormat="1">
      <c r="Q75" s="1"/>
    </row>
    <row r="76" spans="2:17" s="2" customFormat="1">
      <c r="Q76" s="1"/>
    </row>
    <row r="77" spans="2:17" s="2" customFormat="1">
      <c r="Q77" s="1"/>
    </row>
    <row r="78" spans="2:17" s="2" customFormat="1">
      <c r="Q78" s="1"/>
    </row>
    <row r="79" spans="2:17" s="2" customFormat="1">
      <c r="Q79" s="1"/>
    </row>
    <row r="80" spans="2:17" s="2" customFormat="1">
      <c r="Q80" s="1"/>
    </row>
    <row r="81" spans="17:17" s="2" customFormat="1">
      <c r="Q81" s="1"/>
    </row>
    <row r="82" spans="17:17" s="2" customFormat="1">
      <c r="Q82" s="1"/>
    </row>
    <row r="83" spans="17:17" s="2" customFormat="1">
      <c r="Q83" s="1"/>
    </row>
    <row r="84" spans="17:17" s="2" customFormat="1">
      <c r="Q84" s="1"/>
    </row>
    <row r="85" spans="17:17" s="2" customFormat="1">
      <c r="Q85" s="1"/>
    </row>
    <row r="86" spans="17:17" s="2" customFormat="1">
      <c r="Q86" s="1"/>
    </row>
    <row r="87" spans="17:17" s="2" customFormat="1">
      <c r="Q87" s="1"/>
    </row>
    <row r="88" spans="17:17" s="2" customFormat="1">
      <c r="Q88" s="1"/>
    </row>
    <row r="89" spans="17:17" s="2" customFormat="1">
      <c r="Q89" s="1"/>
    </row>
    <row r="90" spans="17:17" s="2" customFormat="1">
      <c r="Q90" s="1"/>
    </row>
    <row r="91" spans="17:17" s="2" customFormat="1">
      <c r="Q91" s="1"/>
    </row>
    <row r="92" spans="17:17" s="2" customFormat="1">
      <c r="Q92" s="1"/>
    </row>
    <row r="93" spans="17:17" s="2" customFormat="1">
      <c r="Q93" s="1"/>
    </row>
    <row r="94" spans="17:17" s="2" customFormat="1">
      <c r="Q94" s="1"/>
    </row>
    <row r="95" spans="17:17" s="2" customFormat="1">
      <c r="Q95" s="1"/>
    </row>
    <row r="96" spans="17:17" s="2" customFormat="1">
      <c r="Q96" s="1"/>
    </row>
    <row r="97" spans="17:17" s="2" customFormat="1">
      <c r="Q97" s="1"/>
    </row>
    <row r="98" spans="17:17" s="2" customFormat="1">
      <c r="Q98" s="1"/>
    </row>
    <row r="99" spans="17:17" s="2" customFormat="1">
      <c r="Q99" s="1"/>
    </row>
    <row r="100" spans="17:17" s="2" customFormat="1">
      <c r="Q100" s="1"/>
    </row>
    <row r="101" spans="17:17" s="2" customFormat="1">
      <c r="Q101" s="1"/>
    </row>
    <row r="102" spans="17:17" s="2" customFormat="1">
      <c r="Q102" s="1"/>
    </row>
    <row r="103" spans="17:17" s="2" customFormat="1">
      <c r="Q103" s="1"/>
    </row>
    <row r="104" spans="17:17" s="2" customFormat="1">
      <c r="Q104" s="1"/>
    </row>
    <row r="105" spans="17:17" s="2" customFormat="1">
      <c r="Q105" s="1"/>
    </row>
    <row r="106" spans="17:17" s="2" customFormat="1">
      <c r="Q106" s="1"/>
    </row>
    <row r="107" spans="17:17" s="2" customFormat="1">
      <c r="Q107" s="1"/>
    </row>
    <row r="108" spans="17:17" s="2" customFormat="1">
      <c r="Q108" s="1"/>
    </row>
    <row r="109" spans="17:17" s="2" customFormat="1">
      <c r="Q109" s="1"/>
    </row>
    <row r="110" spans="17:17" s="2" customFormat="1">
      <c r="Q110" s="1"/>
    </row>
    <row r="111" spans="17:17" s="2" customFormat="1">
      <c r="Q111" s="1"/>
    </row>
    <row r="112" spans="17:17" s="2" customFormat="1">
      <c r="Q112" s="1"/>
    </row>
    <row r="113" spans="17:17" s="2" customFormat="1">
      <c r="Q113" s="1"/>
    </row>
    <row r="114" spans="17:17" s="2" customFormat="1">
      <c r="Q114" s="1"/>
    </row>
    <row r="115" spans="17:17" s="2" customFormat="1">
      <c r="Q115" s="1"/>
    </row>
    <row r="116" spans="17:17" s="2" customFormat="1">
      <c r="Q116" s="1"/>
    </row>
    <row r="117" spans="17:17" s="2" customFormat="1">
      <c r="Q117" s="1"/>
    </row>
    <row r="118" spans="17:17" s="2" customFormat="1">
      <c r="Q118" s="1"/>
    </row>
    <row r="119" spans="17:17" s="2" customFormat="1">
      <c r="Q119" s="1"/>
    </row>
    <row r="120" spans="17:17" s="2" customFormat="1">
      <c r="Q120" s="1"/>
    </row>
    <row r="121" spans="17:17" s="2" customFormat="1">
      <c r="Q121" s="1"/>
    </row>
    <row r="122" spans="17:17" s="2" customFormat="1">
      <c r="Q122" s="1"/>
    </row>
    <row r="123" spans="17:17" s="2" customFormat="1">
      <c r="Q123" s="1"/>
    </row>
    <row r="124" spans="17:17" s="2" customFormat="1">
      <c r="Q124" s="1"/>
    </row>
    <row r="125" spans="17:17" s="2" customFormat="1">
      <c r="Q125" s="1"/>
    </row>
    <row r="126" spans="17:17" s="2" customFormat="1">
      <c r="Q126" s="1"/>
    </row>
    <row r="127" spans="17:17" s="2" customFormat="1">
      <c r="Q127" s="1"/>
    </row>
    <row r="128" spans="17:17" s="2" customFormat="1">
      <c r="Q128" s="1"/>
    </row>
    <row r="129" spans="17:17" s="2" customFormat="1">
      <c r="Q129" s="1"/>
    </row>
    <row r="130" spans="17:17" s="2" customFormat="1">
      <c r="Q130" s="1"/>
    </row>
    <row r="131" spans="17:17" s="2" customFormat="1">
      <c r="Q131" s="1"/>
    </row>
    <row r="132" spans="17:17" s="2" customFormat="1">
      <c r="Q132" s="1"/>
    </row>
    <row r="133" spans="17:17" s="2" customFormat="1">
      <c r="Q133" s="1"/>
    </row>
    <row r="134" spans="17:17" s="2" customFormat="1">
      <c r="Q134" s="1"/>
    </row>
    <row r="135" spans="17:17" s="2" customFormat="1">
      <c r="Q135" s="1"/>
    </row>
    <row r="136" spans="17:17" s="2" customFormat="1">
      <c r="Q136" s="1"/>
    </row>
    <row r="137" spans="17:17" s="2" customFormat="1">
      <c r="Q137" s="1"/>
    </row>
    <row r="138" spans="17:17" s="2" customFormat="1">
      <c r="Q138" s="1"/>
    </row>
    <row r="139" spans="17:17" s="2" customFormat="1">
      <c r="Q139" s="1"/>
    </row>
    <row r="140" spans="17:17" s="2" customFormat="1">
      <c r="Q140" s="1"/>
    </row>
    <row r="141" spans="17:17" s="2" customFormat="1">
      <c r="Q141" s="1"/>
    </row>
    <row r="142" spans="17:17" s="2" customFormat="1">
      <c r="Q142" s="1"/>
    </row>
    <row r="143" spans="17:17" s="2" customFormat="1">
      <c r="Q143" s="1"/>
    </row>
    <row r="144" spans="17:17" s="2" customFormat="1">
      <c r="Q144" s="1"/>
    </row>
    <row r="145" spans="17:17" s="2" customFormat="1">
      <c r="Q145" s="1"/>
    </row>
    <row r="146" spans="17:17" s="2" customFormat="1">
      <c r="Q146" s="1"/>
    </row>
    <row r="147" spans="17:17" s="2" customFormat="1">
      <c r="Q147" s="1"/>
    </row>
    <row r="148" spans="17:17" s="2" customFormat="1">
      <c r="Q148" s="1"/>
    </row>
    <row r="149" spans="17:17" s="2" customFormat="1">
      <c r="Q149" s="1"/>
    </row>
    <row r="150" spans="17:17" s="2" customFormat="1">
      <c r="Q150" s="1"/>
    </row>
    <row r="151" spans="17:17" s="2" customFormat="1">
      <c r="Q151" s="1"/>
    </row>
    <row r="152" spans="17:17" s="2" customFormat="1">
      <c r="Q152" s="1"/>
    </row>
    <row r="153" spans="17:17" s="2" customFormat="1">
      <c r="Q153" s="1"/>
    </row>
    <row r="154" spans="17:17" s="2" customFormat="1">
      <c r="Q154" s="1"/>
    </row>
    <row r="155" spans="17:17" s="2" customFormat="1">
      <c r="Q155" s="1"/>
    </row>
    <row r="156" spans="17:17" s="2" customFormat="1">
      <c r="Q156" s="1"/>
    </row>
    <row r="157" spans="17:17" s="2" customFormat="1">
      <c r="Q157" s="1"/>
    </row>
    <row r="158" spans="17:17" s="2" customFormat="1">
      <c r="Q158" s="1"/>
    </row>
    <row r="159" spans="17:17" s="2" customFormat="1">
      <c r="Q159" s="1"/>
    </row>
    <row r="160" spans="17:17" s="2" customFormat="1">
      <c r="Q160" s="1"/>
    </row>
    <row r="161" spans="17:17" s="2" customFormat="1">
      <c r="Q161" s="1"/>
    </row>
    <row r="162" spans="17:17" s="2" customFormat="1">
      <c r="Q162" s="1"/>
    </row>
    <row r="163" spans="17:17" s="2" customFormat="1">
      <c r="Q163" s="1"/>
    </row>
    <row r="164" spans="17:17" s="2" customFormat="1">
      <c r="Q164" s="1"/>
    </row>
    <row r="165" spans="17:17" s="2" customFormat="1">
      <c r="Q165" s="1"/>
    </row>
    <row r="166" spans="17:17" s="2" customFormat="1">
      <c r="Q166" s="1"/>
    </row>
    <row r="167" spans="17:17" s="2" customFormat="1">
      <c r="Q167" s="1"/>
    </row>
    <row r="168" spans="17:17" s="2" customFormat="1">
      <c r="Q168" s="1"/>
    </row>
    <row r="169" spans="17:17" s="2" customFormat="1">
      <c r="Q169" s="1"/>
    </row>
    <row r="170" spans="17:17" s="2" customFormat="1">
      <c r="Q170" s="1"/>
    </row>
    <row r="171" spans="17:17" s="2" customFormat="1">
      <c r="Q171" s="1"/>
    </row>
    <row r="172" spans="17:17" s="2" customFormat="1">
      <c r="Q172" s="1"/>
    </row>
    <row r="173" spans="17:17" s="2" customFormat="1">
      <c r="Q173" s="1"/>
    </row>
    <row r="174" spans="17:17" s="2" customFormat="1">
      <c r="Q174" s="1"/>
    </row>
    <row r="175" spans="17:17" s="2" customFormat="1">
      <c r="Q175" s="1"/>
    </row>
    <row r="176" spans="17:17" s="2" customFormat="1">
      <c r="Q176" s="1"/>
    </row>
    <row r="177" spans="17:17" s="2" customFormat="1">
      <c r="Q177" s="1"/>
    </row>
    <row r="178" spans="17:17" s="2" customFormat="1">
      <c r="Q178" s="1"/>
    </row>
    <row r="179" spans="17:17" s="2" customFormat="1">
      <c r="Q179" s="1"/>
    </row>
    <row r="180" spans="17:17" s="2" customFormat="1">
      <c r="Q180" s="1"/>
    </row>
    <row r="181" spans="17:17" s="2" customFormat="1">
      <c r="Q181" s="1"/>
    </row>
    <row r="182" spans="17:17" s="2" customFormat="1">
      <c r="Q182" s="1"/>
    </row>
    <row r="183" spans="17:17" s="2" customFormat="1">
      <c r="Q183" s="1"/>
    </row>
    <row r="184" spans="17:17" s="2" customFormat="1">
      <c r="Q184" s="1"/>
    </row>
    <row r="185" spans="17:17" s="2" customFormat="1">
      <c r="Q185" s="1"/>
    </row>
    <row r="186" spans="17:17" s="2" customFormat="1">
      <c r="Q186" s="1"/>
    </row>
    <row r="187" spans="17:17" s="2" customFormat="1">
      <c r="Q187" s="1"/>
    </row>
    <row r="188" spans="17:17" s="2" customFormat="1">
      <c r="Q188" s="1"/>
    </row>
    <row r="189" spans="17:17" s="2" customFormat="1">
      <c r="Q189" s="1"/>
    </row>
    <row r="190" spans="17:17" s="2" customFormat="1">
      <c r="Q190" s="1"/>
    </row>
    <row r="191" spans="17:17" s="2" customFormat="1">
      <c r="Q191" s="1"/>
    </row>
    <row r="192" spans="17:17" s="2" customFormat="1">
      <c r="Q192" s="1"/>
    </row>
    <row r="193" spans="17:17" s="2" customFormat="1">
      <c r="Q193" s="1"/>
    </row>
    <row r="194" spans="17:17" s="2" customFormat="1">
      <c r="Q194" s="1"/>
    </row>
    <row r="195" spans="17:17" s="2" customFormat="1">
      <c r="Q195" s="1"/>
    </row>
    <row r="196" spans="17:17" s="2" customFormat="1">
      <c r="Q196" s="1"/>
    </row>
    <row r="197" spans="17:17" s="2" customFormat="1">
      <c r="Q197" s="1"/>
    </row>
    <row r="198" spans="17:17" s="2" customFormat="1">
      <c r="Q198" s="1"/>
    </row>
    <row r="199" spans="17:17" s="2" customFormat="1">
      <c r="Q199" s="1"/>
    </row>
    <row r="200" spans="17:17" s="2" customFormat="1">
      <c r="Q200" s="1"/>
    </row>
    <row r="201" spans="17:17" s="2" customFormat="1">
      <c r="Q201" s="1"/>
    </row>
    <row r="202" spans="17:17" s="2" customFormat="1">
      <c r="Q202" s="1"/>
    </row>
    <row r="203" spans="17:17" s="2" customFormat="1">
      <c r="Q203" s="1"/>
    </row>
    <row r="204" spans="17:17" s="2" customFormat="1">
      <c r="Q204" s="1"/>
    </row>
    <row r="205" spans="17:17" s="2" customFormat="1">
      <c r="Q205" s="1"/>
    </row>
    <row r="206" spans="17:17" s="2" customFormat="1">
      <c r="Q206" s="1"/>
    </row>
    <row r="207" spans="17:17" s="2" customFormat="1">
      <c r="Q207" s="1"/>
    </row>
    <row r="208" spans="17:17" s="2" customFormat="1">
      <c r="Q208" s="1"/>
    </row>
    <row r="209" spans="17:17" s="2" customFormat="1">
      <c r="Q209" s="1"/>
    </row>
    <row r="210" spans="17:17" s="2" customFormat="1">
      <c r="Q210" s="1"/>
    </row>
    <row r="211" spans="17:17" s="2" customFormat="1">
      <c r="Q211" s="1"/>
    </row>
    <row r="212" spans="17:17" s="2" customFormat="1">
      <c r="Q212" s="1"/>
    </row>
    <row r="213" spans="17:17" s="2" customFormat="1">
      <c r="Q213" s="1"/>
    </row>
    <row r="214" spans="17:17" s="2" customFormat="1">
      <c r="Q214" s="1"/>
    </row>
    <row r="215" spans="17:17" s="2" customFormat="1">
      <c r="Q215" s="1"/>
    </row>
    <row r="216" spans="17:17" s="2" customFormat="1">
      <c r="Q216" s="1"/>
    </row>
    <row r="217" spans="17:17" s="2" customFormat="1">
      <c r="Q217" s="1"/>
    </row>
    <row r="218" spans="17:17" s="2" customFormat="1">
      <c r="Q218" s="1"/>
    </row>
    <row r="219" spans="17:17" s="2" customFormat="1">
      <c r="Q219" s="1"/>
    </row>
    <row r="220" spans="17:17" s="2" customFormat="1">
      <c r="Q220" s="1"/>
    </row>
    <row r="221" spans="17:17" s="2" customFormat="1">
      <c r="Q221" s="1"/>
    </row>
    <row r="222" spans="17:17" s="2" customFormat="1">
      <c r="Q222" s="1"/>
    </row>
    <row r="223" spans="17:17" s="2" customFormat="1">
      <c r="Q223" s="1"/>
    </row>
    <row r="224" spans="17:17" s="2" customFormat="1">
      <c r="Q224" s="1"/>
    </row>
    <row r="225" spans="17:17" s="2" customFormat="1">
      <c r="Q225" s="1"/>
    </row>
    <row r="226" spans="17:17" s="2" customFormat="1">
      <c r="Q226" s="1"/>
    </row>
    <row r="227" spans="17:17" s="2" customFormat="1">
      <c r="Q227" s="1"/>
    </row>
    <row r="228" spans="17:17" s="2" customFormat="1">
      <c r="Q228" s="1"/>
    </row>
    <row r="229" spans="17:17" s="2" customFormat="1">
      <c r="Q229" s="1"/>
    </row>
    <row r="230" spans="17:17" s="2" customFormat="1">
      <c r="Q230" s="1"/>
    </row>
    <row r="231" spans="17:17" s="2" customFormat="1">
      <c r="Q231" s="1"/>
    </row>
    <row r="232" spans="17:17" s="2" customFormat="1">
      <c r="Q232" s="1"/>
    </row>
    <row r="233" spans="17:17" s="2" customFormat="1">
      <c r="Q233" s="1"/>
    </row>
    <row r="234" spans="17:17" s="2" customFormat="1">
      <c r="Q234" s="1"/>
    </row>
    <row r="235" spans="17:17" s="2" customFormat="1">
      <c r="Q235" s="1"/>
    </row>
    <row r="236" spans="17:17" s="2" customFormat="1">
      <c r="Q236" s="1"/>
    </row>
    <row r="237" spans="17:17" s="2" customFormat="1">
      <c r="Q237" s="1"/>
    </row>
    <row r="238" spans="17:17" s="2" customFormat="1">
      <c r="Q238" s="1"/>
    </row>
    <row r="239" spans="17:17" s="2" customFormat="1">
      <c r="Q239" s="1"/>
    </row>
    <row r="240" spans="17:17" s="2" customFormat="1">
      <c r="Q240" s="1"/>
    </row>
    <row r="241" spans="17:17" s="2" customFormat="1">
      <c r="Q241" s="1"/>
    </row>
    <row r="242" spans="17:17" s="2" customFormat="1">
      <c r="Q242" s="1"/>
    </row>
    <row r="243" spans="17:17" s="2" customFormat="1">
      <c r="Q243" s="1"/>
    </row>
    <row r="244" spans="17:17" s="2" customFormat="1">
      <c r="Q244" s="1"/>
    </row>
    <row r="245" spans="17:17" s="2" customFormat="1">
      <c r="Q245" s="1"/>
    </row>
    <row r="246" spans="17:17" s="2" customFormat="1">
      <c r="Q246" s="1"/>
    </row>
    <row r="247" spans="17:17" s="2" customFormat="1">
      <c r="Q247" s="1"/>
    </row>
    <row r="248" spans="17:17" s="2" customFormat="1">
      <c r="Q248" s="1"/>
    </row>
    <row r="249" spans="17:17" s="2" customFormat="1">
      <c r="Q249" s="1"/>
    </row>
    <row r="250" spans="17:17" s="2" customFormat="1">
      <c r="Q250" s="1"/>
    </row>
    <row r="251" spans="17:17" s="2" customFormat="1">
      <c r="Q251" s="1"/>
    </row>
    <row r="252" spans="17:17" s="2" customFormat="1">
      <c r="Q252" s="1"/>
    </row>
    <row r="253" spans="17:17" s="2" customFormat="1">
      <c r="Q253" s="1"/>
    </row>
    <row r="254" spans="17:17" s="2" customFormat="1">
      <c r="Q254" s="1"/>
    </row>
    <row r="255" spans="17:17" s="2" customFormat="1">
      <c r="Q255" s="1"/>
    </row>
    <row r="256" spans="17:17" s="2" customFormat="1">
      <c r="Q256" s="1"/>
    </row>
    <row r="257" spans="17:17" s="2" customFormat="1">
      <c r="Q257" s="1"/>
    </row>
    <row r="258" spans="17:17" s="2" customFormat="1">
      <c r="Q258" s="1"/>
    </row>
    <row r="259" spans="17:17" s="2" customFormat="1">
      <c r="Q259" s="1"/>
    </row>
    <row r="260" spans="17:17" s="2" customFormat="1">
      <c r="Q260" s="1"/>
    </row>
    <row r="261" spans="17:17" s="2" customFormat="1">
      <c r="Q261" s="1"/>
    </row>
    <row r="262" spans="17:17" s="2" customFormat="1">
      <c r="Q262" s="1"/>
    </row>
    <row r="263" spans="17:17" s="2" customFormat="1">
      <c r="Q263" s="1"/>
    </row>
    <row r="264" spans="17:17" s="2" customFormat="1">
      <c r="Q264" s="1"/>
    </row>
    <row r="265" spans="17:17" s="2" customFormat="1">
      <c r="Q265" s="1"/>
    </row>
    <row r="266" spans="17:17" s="2" customFormat="1">
      <c r="Q266" s="1"/>
    </row>
    <row r="267" spans="17:17" s="2" customFormat="1">
      <c r="Q267" s="1"/>
    </row>
    <row r="268" spans="17:17" s="2" customFormat="1">
      <c r="Q268" s="1"/>
    </row>
    <row r="269" spans="17:17" s="2" customFormat="1">
      <c r="Q269" s="1"/>
    </row>
    <row r="270" spans="17:17" s="2" customFormat="1">
      <c r="Q270" s="1"/>
    </row>
    <row r="271" spans="17:17" s="2" customFormat="1">
      <c r="Q271" s="1"/>
    </row>
    <row r="272" spans="17:17" s="2" customFormat="1">
      <c r="Q272" s="1"/>
    </row>
    <row r="273" spans="17:17" s="2" customFormat="1">
      <c r="Q273" s="1"/>
    </row>
    <row r="274" spans="17:17" s="2" customFormat="1">
      <c r="Q274" s="1"/>
    </row>
    <row r="275" spans="17:17" s="2" customFormat="1">
      <c r="Q275" s="1"/>
    </row>
    <row r="276" spans="17:17" s="2" customFormat="1">
      <c r="Q276" s="1"/>
    </row>
    <row r="277" spans="17:17" s="2" customFormat="1">
      <c r="Q277" s="1"/>
    </row>
    <row r="278" spans="17:17" s="2" customFormat="1">
      <c r="Q278" s="1"/>
    </row>
    <row r="279" spans="17:17" s="2" customFormat="1">
      <c r="Q279" s="1"/>
    </row>
    <row r="280" spans="17:17" s="2" customFormat="1">
      <c r="Q280" s="1"/>
    </row>
    <row r="281" spans="17:17" s="2" customFormat="1">
      <c r="Q281" s="1"/>
    </row>
    <row r="282" spans="17:17" s="2" customFormat="1">
      <c r="Q282" s="1"/>
    </row>
    <row r="283" spans="17:17" s="2" customFormat="1">
      <c r="Q283" s="1"/>
    </row>
    <row r="284" spans="17:17" s="2" customFormat="1">
      <c r="Q284" s="1"/>
    </row>
    <row r="285" spans="17:17" s="2" customFormat="1">
      <c r="Q285" s="1"/>
    </row>
    <row r="286" spans="17:17" s="2" customFormat="1">
      <c r="Q286" s="1"/>
    </row>
    <row r="287" spans="17:17" s="2" customFormat="1">
      <c r="Q287" s="1"/>
    </row>
    <row r="288" spans="17:17" s="2" customFormat="1">
      <c r="Q288" s="1"/>
    </row>
    <row r="289" spans="17:17" s="2" customFormat="1">
      <c r="Q289" s="1"/>
    </row>
    <row r="290" spans="17:17" s="2" customFormat="1">
      <c r="Q290" s="1"/>
    </row>
    <row r="291" spans="17:17" s="2" customFormat="1">
      <c r="Q291" s="1"/>
    </row>
    <row r="292" spans="17:17" s="2" customFormat="1">
      <c r="Q292" s="1"/>
    </row>
    <row r="293" spans="17:17" s="2" customFormat="1">
      <c r="Q293" s="1"/>
    </row>
    <row r="294" spans="17:17" s="2" customFormat="1">
      <c r="Q294" s="1"/>
    </row>
    <row r="295" spans="17:17" s="2" customFormat="1">
      <c r="Q295" s="1"/>
    </row>
    <row r="296" spans="17:17" s="2" customFormat="1">
      <c r="Q296" s="1"/>
    </row>
    <row r="297" spans="17:17" s="2" customFormat="1">
      <c r="Q297" s="1"/>
    </row>
    <row r="298" spans="17:17" s="2" customFormat="1">
      <c r="Q298" s="1"/>
    </row>
    <row r="299" spans="17:17" s="2" customFormat="1">
      <c r="Q299" s="1"/>
    </row>
    <row r="300" spans="17:17" s="2" customFormat="1">
      <c r="Q300" s="1"/>
    </row>
    <row r="301" spans="17:17" s="2" customFormat="1">
      <c r="Q301" s="1"/>
    </row>
    <row r="302" spans="17:17" s="2" customFormat="1">
      <c r="Q302" s="1"/>
    </row>
    <row r="303" spans="17:17" s="2" customFormat="1">
      <c r="Q303" s="1"/>
    </row>
    <row r="304" spans="17:17" s="2" customFormat="1">
      <c r="Q304" s="1"/>
    </row>
    <row r="305" spans="17:17" s="2" customFormat="1">
      <c r="Q305" s="1"/>
    </row>
    <row r="306" spans="17:17" s="2" customFormat="1">
      <c r="Q306" s="1"/>
    </row>
    <row r="307" spans="17:17" s="2" customFormat="1">
      <c r="Q307" s="1"/>
    </row>
    <row r="308" spans="17:17" s="2" customFormat="1">
      <c r="Q308" s="1"/>
    </row>
    <row r="309" spans="17:17" s="2" customFormat="1">
      <c r="Q309" s="1"/>
    </row>
    <row r="310" spans="17:17" s="2" customFormat="1">
      <c r="Q310" s="1"/>
    </row>
    <row r="311" spans="17:17" s="2" customFormat="1">
      <c r="Q311" s="1"/>
    </row>
    <row r="312" spans="17:17" s="2" customFormat="1">
      <c r="Q312" s="1"/>
    </row>
    <row r="313" spans="17:17" s="2" customFormat="1">
      <c r="Q313" s="1"/>
    </row>
    <row r="314" spans="17:17" s="2" customFormat="1">
      <c r="Q314" s="1"/>
    </row>
    <row r="315" spans="17:17" s="2" customFormat="1">
      <c r="Q315" s="1"/>
    </row>
    <row r="316" spans="17:17" s="2" customFormat="1">
      <c r="Q316" s="1"/>
    </row>
    <row r="317" spans="17:17" s="2" customFormat="1">
      <c r="Q317" s="1"/>
    </row>
    <row r="318" spans="17:17" s="2" customFormat="1">
      <c r="Q318" s="1"/>
    </row>
    <row r="319" spans="17:17" s="2" customFormat="1">
      <c r="Q319" s="1"/>
    </row>
    <row r="320" spans="17:17" s="2" customFormat="1">
      <c r="Q320" s="1"/>
    </row>
    <row r="321" spans="17:17" s="2" customFormat="1">
      <c r="Q321" s="1"/>
    </row>
    <row r="322" spans="17:17" s="2" customFormat="1">
      <c r="Q322" s="1"/>
    </row>
    <row r="323" spans="17:17" s="2" customFormat="1">
      <c r="Q323" s="1"/>
    </row>
    <row r="324" spans="17:17" s="2" customFormat="1">
      <c r="Q324" s="1"/>
    </row>
    <row r="325" spans="17:17" s="2" customFormat="1">
      <c r="Q325" s="1"/>
    </row>
    <row r="326" spans="17:17" s="2" customFormat="1">
      <c r="Q326" s="1"/>
    </row>
    <row r="327" spans="17:17" s="2" customFormat="1">
      <c r="Q327" s="1"/>
    </row>
    <row r="328" spans="17:17" s="2" customFormat="1">
      <c r="Q328" s="1"/>
    </row>
    <row r="329" spans="17:17" s="2" customFormat="1">
      <c r="Q329" s="1"/>
    </row>
    <row r="330" spans="17:17" s="2" customFormat="1">
      <c r="Q330" s="1"/>
    </row>
    <row r="331" spans="17:17" s="2" customFormat="1">
      <c r="Q331" s="1"/>
    </row>
    <row r="332" spans="17:17" s="2" customFormat="1">
      <c r="Q332" s="1"/>
    </row>
    <row r="333" spans="17:17" s="2" customFormat="1">
      <c r="Q333" s="1"/>
    </row>
    <row r="334" spans="17:17" s="2" customFormat="1">
      <c r="Q334" s="1"/>
    </row>
    <row r="335" spans="17:17" s="2" customFormat="1">
      <c r="Q335" s="1"/>
    </row>
    <row r="336" spans="17:17" s="2" customFormat="1">
      <c r="Q336" s="1"/>
    </row>
    <row r="337" spans="17:17" s="2" customFormat="1">
      <c r="Q337" s="1"/>
    </row>
    <row r="338" spans="17:17" s="2" customFormat="1">
      <c r="Q338" s="1"/>
    </row>
    <row r="339" spans="17:17" s="2" customFormat="1">
      <c r="Q339" s="1"/>
    </row>
    <row r="340" spans="17:17" s="2" customFormat="1">
      <c r="Q340" s="1"/>
    </row>
    <row r="341" spans="17:17" s="2" customFormat="1">
      <c r="Q341" s="1"/>
    </row>
    <row r="342" spans="17:17" s="2" customFormat="1">
      <c r="Q342" s="1"/>
    </row>
    <row r="343" spans="17:17" s="2" customFormat="1">
      <c r="Q343" s="1"/>
    </row>
    <row r="344" spans="17:17" s="2" customFormat="1">
      <c r="Q344" s="1"/>
    </row>
    <row r="345" spans="17:17" s="2" customFormat="1">
      <c r="Q345" s="1"/>
    </row>
    <row r="346" spans="17:17" s="2" customFormat="1">
      <c r="Q346" s="1"/>
    </row>
    <row r="347" spans="17:17" s="2" customFormat="1">
      <c r="Q347" s="1"/>
    </row>
    <row r="348" spans="17:17" s="2" customFormat="1">
      <c r="Q348" s="1"/>
    </row>
    <row r="349" spans="17:17" s="2" customFormat="1">
      <c r="Q349" s="1"/>
    </row>
    <row r="350" spans="17:17" s="2" customFormat="1">
      <c r="Q350" s="1"/>
    </row>
    <row r="351" spans="17:17" s="2" customFormat="1">
      <c r="Q351" s="1"/>
    </row>
    <row r="352" spans="17:17" s="2" customFormat="1">
      <c r="Q352" s="1"/>
    </row>
    <row r="353" spans="17:17" s="2" customFormat="1">
      <c r="Q353" s="1"/>
    </row>
    <row r="354" spans="17:17" s="2" customFormat="1">
      <c r="Q354" s="1"/>
    </row>
    <row r="355" spans="17:17" s="2" customFormat="1">
      <c r="Q355" s="1"/>
    </row>
    <row r="356" spans="17:17" s="2" customFormat="1">
      <c r="Q356" s="1"/>
    </row>
    <row r="357" spans="17:17" s="2" customFormat="1">
      <c r="Q357" s="1"/>
    </row>
    <row r="358" spans="17:17" s="2" customFormat="1">
      <c r="Q358" s="1"/>
    </row>
    <row r="359" spans="17:17" s="2" customFormat="1">
      <c r="Q359" s="1"/>
    </row>
    <row r="360" spans="17:17" s="2" customFormat="1">
      <c r="Q360" s="1"/>
    </row>
    <row r="361" spans="17:17" s="2" customFormat="1">
      <c r="Q361" s="1"/>
    </row>
    <row r="362" spans="17:17" s="2" customFormat="1">
      <c r="Q362" s="1"/>
    </row>
    <row r="363" spans="17:17" s="2" customFormat="1">
      <c r="Q363" s="1"/>
    </row>
    <row r="364" spans="17:17" s="2" customFormat="1">
      <c r="Q364" s="1"/>
    </row>
    <row r="365" spans="17:17" s="2" customFormat="1">
      <c r="Q365" s="1"/>
    </row>
    <row r="366" spans="17:17" s="2" customFormat="1">
      <c r="Q366" s="1"/>
    </row>
    <row r="367" spans="17:17" s="2" customFormat="1">
      <c r="Q367" s="1"/>
    </row>
    <row r="368" spans="17:17" s="2" customFormat="1">
      <c r="Q368" s="1"/>
    </row>
    <row r="369" spans="17:17" s="2" customFormat="1">
      <c r="Q369" s="1"/>
    </row>
    <row r="370" spans="17:17" s="2" customFormat="1">
      <c r="Q370" s="1"/>
    </row>
    <row r="371" spans="17:17" s="2" customFormat="1">
      <c r="Q371" s="1"/>
    </row>
    <row r="372" spans="17:17" s="2" customFormat="1">
      <c r="Q372" s="1"/>
    </row>
    <row r="373" spans="17:17" s="2" customFormat="1">
      <c r="Q373" s="1"/>
    </row>
    <row r="374" spans="17:17" s="2" customFormat="1">
      <c r="Q374" s="1"/>
    </row>
    <row r="375" spans="17:17" s="2" customFormat="1">
      <c r="Q375" s="1"/>
    </row>
    <row r="376" spans="17:17" s="2" customFormat="1">
      <c r="Q376" s="1"/>
    </row>
    <row r="377" spans="17:17" s="2" customFormat="1">
      <c r="Q377" s="1"/>
    </row>
    <row r="378" spans="17:17" s="2" customFormat="1">
      <c r="Q378" s="1"/>
    </row>
    <row r="379" spans="17:17" s="2" customFormat="1">
      <c r="Q379" s="1"/>
    </row>
    <row r="380" spans="17:17" s="2" customFormat="1">
      <c r="Q380" s="1"/>
    </row>
    <row r="381" spans="17:17" s="2" customFormat="1">
      <c r="Q381" s="1"/>
    </row>
    <row r="382" spans="17:17" s="2" customFormat="1">
      <c r="Q382" s="1"/>
    </row>
    <row r="383" spans="17:17" s="2" customFormat="1">
      <c r="Q383" s="1"/>
    </row>
    <row r="384" spans="17:17" s="2" customFormat="1">
      <c r="Q384" s="1"/>
    </row>
    <row r="385" spans="17:17" s="2" customFormat="1">
      <c r="Q385" s="1"/>
    </row>
    <row r="386" spans="17:17" s="2" customFormat="1">
      <c r="Q386" s="1"/>
    </row>
    <row r="387" spans="17:17" s="2" customFormat="1">
      <c r="Q387" s="1"/>
    </row>
    <row r="388" spans="17:17" s="2" customFormat="1">
      <c r="Q388" s="1"/>
    </row>
    <row r="389" spans="17:17" s="2" customFormat="1">
      <c r="Q389" s="1"/>
    </row>
    <row r="390" spans="17:17" s="2" customFormat="1">
      <c r="Q390" s="1"/>
    </row>
    <row r="391" spans="17:17" s="2" customFormat="1">
      <c r="Q391" s="1"/>
    </row>
    <row r="392" spans="17:17" s="2" customFormat="1">
      <c r="Q392" s="1"/>
    </row>
    <row r="393" spans="17:17" s="2" customFormat="1">
      <c r="Q393" s="1"/>
    </row>
    <row r="394" spans="17:17" s="2" customFormat="1">
      <c r="Q394" s="1"/>
    </row>
    <row r="395" spans="17:17" s="2" customFormat="1">
      <c r="Q395" s="1"/>
    </row>
    <row r="396" spans="17:17" s="2" customFormat="1">
      <c r="Q396" s="1"/>
    </row>
    <row r="397" spans="17:17" s="2" customFormat="1">
      <c r="Q397" s="1"/>
    </row>
    <row r="398" spans="17:17" s="2" customFormat="1">
      <c r="Q398" s="1"/>
    </row>
    <row r="399" spans="17:17" s="2" customFormat="1">
      <c r="Q399" s="1"/>
    </row>
    <row r="400" spans="17:17" s="2" customFormat="1">
      <c r="Q400" s="1"/>
    </row>
    <row r="401" spans="17:17" s="2" customFormat="1">
      <c r="Q401" s="1"/>
    </row>
    <row r="402" spans="17:17" s="2" customFormat="1">
      <c r="Q402" s="1"/>
    </row>
    <row r="403" spans="17:17" s="2" customFormat="1">
      <c r="Q403" s="1"/>
    </row>
    <row r="404" spans="17:17" s="2" customFormat="1">
      <c r="Q404" s="1"/>
    </row>
    <row r="405" spans="17:17" s="2" customFormat="1">
      <c r="Q405" s="1"/>
    </row>
    <row r="406" spans="17:17" s="2" customFormat="1">
      <c r="Q406" s="1"/>
    </row>
    <row r="407" spans="17:17" s="2" customFormat="1">
      <c r="Q407" s="1"/>
    </row>
    <row r="408" spans="17:17" s="2" customFormat="1">
      <c r="Q408" s="1"/>
    </row>
    <row r="409" spans="17:17" s="2" customFormat="1">
      <c r="Q409" s="1"/>
    </row>
    <row r="410" spans="17:17" s="2" customFormat="1">
      <c r="Q410" s="1"/>
    </row>
    <row r="411" spans="17:17" s="2" customFormat="1">
      <c r="Q411" s="1"/>
    </row>
    <row r="412" spans="17:17" s="2" customFormat="1">
      <c r="Q412" s="1"/>
    </row>
    <row r="413" spans="17:17" s="2" customFormat="1">
      <c r="Q413" s="1"/>
    </row>
    <row r="414" spans="17:17" s="2" customFormat="1">
      <c r="Q414" s="1"/>
    </row>
    <row r="415" spans="17:17" s="2" customFormat="1">
      <c r="Q415" s="1"/>
    </row>
    <row r="416" spans="17:17" s="2" customFormat="1">
      <c r="Q416" s="1"/>
    </row>
    <row r="417" spans="17:17" s="2" customFormat="1">
      <c r="Q417" s="1"/>
    </row>
    <row r="418" spans="17:17" s="2" customFormat="1">
      <c r="Q418" s="1"/>
    </row>
    <row r="419" spans="17:17" s="2" customFormat="1">
      <c r="Q419" s="1"/>
    </row>
    <row r="420" spans="17:17" s="2" customFormat="1">
      <c r="Q420" s="1"/>
    </row>
    <row r="421" spans="17:17" s="2" customFormat="1">
      <c r="Q421" s="1"/>
    </row>
    <row r="422" spans="17:17" s="2" customFormat="1">
      <c r="Q422" s="1"/>
    </row>
    <row r="423" spans="17:17" s="2" customFormat="1">
      <c r="Q423" s="1"/>
    </row>
    <row r="424" spans="17:17" s="2" customFormat="1">
      <c r="Q424" s="1"/>
    </row>
    <row r="425" spans="17:17" s="2" customFormat="1">
      <c r="Q425" s="1"/>
    </row>
    <row r="426" spans="17:17" s="2" customFormat="1">
      <c r="Q426" s="1"/>
    </row>
    <row r="427" spans="17:17" s="2" customFormat="1">
      <c r="Q427" s="1"/>
    </row>
    <row r="428" spans="17:17" s="2" customFormat="1">
      <c r="Q428" s="1"/>
    </row>
    <row r="429" spans="17:17" s="2" customFormat="1">
      <c r="Q429" s="1"/>
    </row>
    <row r="430" spans="17:17" s="2" customFormat="1">
      <c r="Q430" s="1"/>
    </row>
    <row r="431" spans="17:17" s="2" customFormat="1">
      <c r="Q431" s="1"/>
    </row>
    <row r="432" spans="17:17" s="2" customFormat="1">
      <c r="Q432" s="1"/>
    </row>
    <row r="433" spans="17:17" s="2" customFormat="1">
      <c r="Q433" s="1"/>
    </row>
    <row r="434" spans="17:17" s="2" customFormat="1">
      <c r="Q434" s="1"/>
    </row>
    <row r="435" spans="17:17" s="2" customFormat="1">
      <c r="Q435" s="1"/>
    </row>
    <row r="436" spans="17:17" s="2" customFormat="1">
      <c r="Q436" s="1"/>
    </row>
    <row r="437" spans="17:17" s="2" customFormat="1">
      <c r="Q437" s="1"/>
    </row>
    <row r="438" spans="17:17" s="2" customFormat="1">
      <c r="Q438" s="1"/>
    </row>
    <row r="439" spans="17:17" s="2" customFormat="1">
      <c r="Q439" s="1"/>
    </row>
    <row r="440" spans="17:17" s="2" customFormat="1">
      <c r="Q440" s="1"/>
    </row>
    <row r="441" spans="17:17" s="2" customFormat="1">
      <c r="Q441" s="1"/>
    </row>
    <row r="442" spans="17:17" s="2" customFormat="1">
      <c r="Q442" s="1"/>
    </row>
    <row r="443" spans="17:17" s="2" customFormat="1">
      <c r="Q443" s="1"/>
    </row>
    <row r="444" spans="17:17" s="2" customFormat="1">
      <c r="Q444" s="1"/>
    </row>
    <row r="445" spans="17:17" s="2" customFormat="1">
      <c r="Q445" s="1"/>
    </row>
    <row r="446" spans="17:17" s="2" customFormat="1">
      <c r="Q446" s="1"/>
    </row>
    <row r="447" spans="17:17" s="2" customFormat="1">
      <c r="Q447" s="1"/>
    </row>
    <row r="448" spans="17:17" s="2" customFormat="1">
      <c r="Q448" s="1"/>
    </row>
    <row r="449" spans="17:17" s="2" customFormat="1">
      <c r="Q449" s="1"/>
    </row>
    <row r="450" spans="17:17" s="2" customFormat="1">
      <c r="Q450" s="1"/>
    </row>
    <row r="451" spans="17:17" s="2" customFormat="1">
      <c r="Q451" s="1"/>
    </row>
    <row r="452" spans="17:17" s="2" customFormat="1">
      <c r="Q452" s="1"/>
    </row>
    <row r="453" spans="17:17" s="2" customFormat="1">
      <c r="Q453" s="1"/>
    </row>
    <row r="454" spans="17:17" s="2" customFormat="1">
      <c r="Q454" s="1"/>
    </row>
    <row r="455" spans="17:17" s="2" customFormat="1">
      <c r="Q455" s="1"/>
    </row>
    <row r="456" spans="17:17" s="2" customFormat="1">
      <c r="Q456" s="1"/>
    </row>
    <row r="457" spans="17:17" s="2" customFormat="1">
      <c r="Q457" s="1"/>
    </row>
    <row r="458" spans="17:17" s="2" customFormat="1">
      <c r="Q458" s="1"/>
    </row>
    <row r="459" spans="17:17" s="2" customFormat="1">
      <c r="Q459" s="1"/>
    </row>
    <row r="460" spans="17:17" s="2" customFormat="1">
      <c r="Q460" s="1"/>
    </row>
    <row r="461" spans="17:17" s="2" customFormat="1">
      <c r="Q461" s="1"/>
    </row>
    <row r="462" spans="17:17" s="2" customFormat="1">
      <c r="Q462" s="1"/>
    </row>
    <row r="463" spans="17:17" s="2" customFormat="1">
      <c r="Q463" s="1"/>
    </row>
    <row r="464" spans="17:17" s="2" customFormat="1">
      <c r="Q464" s="1"/>
    </row>
    <row r="465" spans="17:17" s="2" customFormat="1">
      <c r="Q465" s="1"/>
    </row>
    <row r="466" spans="17:17" s="2" customFormat="1">
      <c r="Q466" s="1"/>
    </row>
    <row r="467" spans="17:17" s="2" customFormat="1">
      <c r="Q467" s="1"/>
    </row>
    <row r="468" spans="17:17" s="2" customFormat="1">
      <c r="Q468" s="1"/>
    </row>
    <row r="469" spans="17:17" s="2" customFormat="1">
      <c r="Q469" s="1"/>
    </row>
    <row r="470" spans="17:17" s="2" customFormat="1">
      <c r="Q470" s="1"/>
    </row>
    <row r="471" spans="17:17" s="2" customFormat="1">
      <c r="Q471" s="1"/>
    </row>
    <row r="472" spans="17:17" s="2" customFormat="1">
      <c r="Q472" s="1"/>
    </row>
    <row r="473" spans="17:17" s="2" customFormat="1">
      <c r="Q473" s="1"/>
    </row>
    <row r="474" spans="17:17" s="2" customFormat="1">
      <c r="Q474" s="1"/>
    </row>
    <row r="475" spans="17:17" s="2" customFormat="1">
      <c r="Q475" s="1"/>
    </row>
    <row r="476" spans="17:17" s="2" customFormat="1">
      <c r="Q476" s="1"/>
    </row>
    <row r="477" spans="17:17" s="2" customFormat="1">
      <c r="Q477" s="1"/>
    </row>
    <row r="478" spans="17:17" s="2" customFormat="1">
      <c r="Q478" s="1"/>
    </row>
    <row r="479" spans="17:17" s="2" customFormat="1">
      <c r="Q479" s="1"/>
    </row>
    <row r="480" spans="17:17" s="2" customFormat="1">
      <c r="Q480" s="1"/>
    </row>
    <row r="481" spans="17:17" s="2" customFormat="1">
      <c r="Q481" s="1"/>
    </row>
    <row r="482" spans="17:17" s="2" customFormat="1">
      <c r="Q482" s="1"/>
    </row>
    <row r="483" spans="17:17" s="2" customFormat="1">
      <c r="Q483" s="1"/>
    </row>
    <row r="484" spans="17:17" s="2" customFormat="1">
      <c r="Q484" s="1"/>
    </row>
    <row r="485" spans="17:17" s="2" customFormat="1">
      <c r="Q485" s="1"/>
    </row>
    <row r="486" spans="17:17" s="2" customFormat="1">
      <c r="Q486" s="1"/>
    </row>
    <row r="487" spans="17:17" s="2" customFormat="1">
      <c r="Q487" s="1"/>
    </row>
    <row r="488" spans="17:17" s="2" customFormat="1">
      <c r="Q488" s="1"/>
    </row>
    <row r="489" spans="17:17" s="2" customFormat="1">
      <c r="Q489" s="1"/>
    </row>
    <row r="490" spans="17:17" s="2" customFormat="1">
      <c r="Q490" s="1"/>
    </row>
    <row r="491" spans="17:17" s="2" customFormat="1">
      <c r="Q491" s="1"/>
    </row>
    <row r="492" spans="17:17" s="2" customFormat="1">
      <c r="Q492" s="1"/>
    </row>
    <row r="493" spans="17:17" s="2" customFormat="1">
      <c r="Q493" s="1"/>
    </row>
    <row r="494" spans="17:17" s="2" customFormat="1">
      <c r="Q494" s="1"/>
    </row>
    <row r="495" spans="17:17" s="2" customFormat="1">
      <c r="Q495" s="1"/>
    </row>
    <row r="496" spans="17:17" s="2" customFormat="1">
      <c r="Q496" s="1"/>
    </row>
    <row r="497" spans="17:17" s="2" customFormat="1">
      <c r="Q497" s="1"/>
    </row>
    <row r="498" spans="17:17" s="2" customFormat="1">
      <c r="Q498" s="1"/>
    </row>
    <row r="499" spans="17:17" s="2" customFormat="1">
      <c r="Q499" s="1"/>
    </row>
    <row r="500" spans="17:17" s="2" customFormat="1">
      <c r="Q500" s="1"/>
    </row>
    <row r="501" spans="17:17" s="2" customFormat="1">
      <c r="Q501" s="1"/>
    </row>
    <row r="502" spans="17:17" s="2" customFormat="1">
      <c r="Q502" s="1"/>
    </row>
    <row r="503" spans="17:17" s="2" customFormat="1">
      <c r="Q503" s="1"/>
    </row>
    <row r="504" spans="17:17" s="2" customFormat="1">
      <c r="Q504" s="1"/>
    </row>
    <row r="505" spans="17:17" s="2" customFormat="1">
      <c r="Q505" s="1"/>
    </row>
    <row r="506" spans="17:17" s="2" customFormat="1">
      <c r="Q506" s="1"/>
    </row>
    <row r="507" spans="17:17" s="2" customFormat="1">
      <c r="Q507" s="1"/>
    </row>
    <row r="508" spans="17:17" s="2" customFormat="1">
      <c r="Q508" s="1"/>
    </row>
    <row r="509" spans="17:17" s="2" customFormat="1">
      <c r="Q509" s="1"/>
    </row>
    <row r="510" spans="17:17" s="2" customFormat="1">
      <c r="Q510" s="1"/>
    </row>
    <row r="511" spans="17:17" s="2" customFormat="1">
      <c r="Q511" s="1"/>
    </row>
    <row r="512" spans="17:17" s="2" customFormat="1">
      <c r="Q512" s="1"/>
    </row>
    <row r="513" spans="17:17" s="2" customFormat="1">
      <c r="Q513" s="1"/>
    </row>
    <row r="514" spans="17:17" s="2" customFormat="1">
      <c r="Q514" s="1"/>
    </row>
    <row r="515" spans="17:17" s="2" customFormat="1">
      <c r="Q515" s="1"/>
    </row>
    <row r="516" spans="17:17" s="2" customFormat="1">
      <c r="Q516" s="1"/>
    </row>
    <row r="517" spans="17:17" s="2" customFormat="1">
      <c r="Q517" s="1"/>
    </row>
    <row r="518" spans="17:17" s="2" customFormat="1">
      <c r="Q518" s="1"/>
    </row>
    <row r="519" spans="17:17" s="2" customFormat="1">
      <c r="Q519" s="1"/>
    </row>
    <row r="520" spans="17:17" s="2" customFormat="1">
      <c r="Q520" s="1"/>
    </row>
    <row r="521" spans="17:17" s="2" customFormat="1">
      <c r="Q521" s="1"/>
    </row>
    <row r="522" spans="17:17" s="2" customFormat="1">
      <c r="Q522" s="1"/>
    </row>
    <row r="523" spans="17:17" s="2" customFormat="1">
      <c r="Q523" s="1"/>
    </row>
    <row r="524" spans="17:17" s="2" customFormat="1">
      <c r="Q524" s="1"/>
    </row>
    <row r="525" spans="17:17" s="2" customFormat="1">
      <c r="Q525" s="1"/>
    </row>
    <row r="526" spans="17:17" s="2" customFormat="1">
      <c r="Q526" s="1"/>
    </row>
    <row r="527" spans="17:17" s="2" customFormat="1">
      <c r="Q527" s="1"/>
    </row>
    <row r="528" spans="17:17" s="2" customFormat="1">
      <c r="Q528" s="1"/>
    </row>
    <row r="529" spans="17:17" s="2" customFormat="1">
      <c r="Q529" s="1"/>
    </row>
    <row r="530" spans="17:17" s="2" customFormat="1">
      <c r="Q530" s="1"/>
    </row>
    <row r="531" spans="17:17" s="2" customFormat="1">
      <c r="Q531" s="1"/>
    </row>
    <row r="532" spans="17:17" s="2" customFormat="1">
      <c r="Q532" s="1"/>
    </row>
    <row r="533" spans="17:17" s="2" customFormat="1">
      <c r="Q533" s="1"/>
    </row>
    <row r="534" spans="17:17" s="2" customFormat="1">
      <c r="Q534" s="1"/>
    </row>
    <row r="535" spans="17:17" s="2" customFormat="1">
      <c r="Q535" s="1"/>
    </row>
    <row r="536" spans="17:17" s="2" customFormat="1">
      <c r="Q536" s="1"/>
    </row>
    <row r="537" spans="17:17" s="2" customFormat="1">
      <c r="Q537" s="1"/>
    </row>
    <row r="538" spans="17:17" s="2" customFormat="1">
      <c r="Q538" s="1"/>
    </row>
    <row r="539" spans="17:17" s="2" customFormat="1">
      <c r="Q539" s="1"/>
    </row>
    <row r="540" spans="17:17" s="2" customFormat="1">
      <c r="Q540" s="1"/>
    </row>
    <row r="541" spans="17:17" s="2" customFormat="1">
      <c r="Q541" s="1"/>
    </row>
    <row r="542" spans="17:17" s="2" customFormat="1">
      <c r="Q542" s="1"/>
    </row>
    <row r="543" spans="17:17" s="2" customFormat="1">
      <c r="Q543" s="1"/>
    </row>
    <row r="544" spans="17:17" s="2" customFormat="1">
      <c r="Q544" s="1"/>
    </row>
    <row r="545" spans="17:17" s="2" customFormat="1">
      <c r="Q545" s="1"/>
    </row>
    <row r="546" spans="17:17" s="2" customFormat="1">
      <c r="Q546" s="1"/>
    </row>
    <row r="547" spans="17:17" s="2" customFormat="1">
      <c r="Q547" s="1"/>
    </row>
    <row r="548" spans="17:17" s="2" customFormat="1">
      <c r="Q548" s="1"/>
    </row>
    <row r="549" spans="17:17" s="2" customFormat="1">
      <c r="Q549" s="1"/>
    </row>
    <row r="550" spans="17:17" s="2" customFormat="1">
      <c r="Q550" s="1"/>
    </row>
    <row r="551" spans="17:17" s="2" customFormat="1">
      <c r="Q551" s="1"/>
    </row>
    <row r="552" spans="17:17" s="2" customFormat="1">
      <c r="Q552" s="1"/>
    </row>
    <row r="553" spans="17:17" s="2" customFormat="1">
      <c r="Q553" s="1"/>
    </row>
    <row r="554" spans="17:17" s="2" customFormat="1">
      <c r="Q554" s="1"/>
    </row>
    <row r="555" spans="17:17" s="2" customFormat="1">
      <c r="Q555" s="1"/>
    </row>
    <row r="556" spans="17:17" s="2" customFormat="1">
      <c r="Q556" s="1"/>
    </row>
    <row r="557" spans="17:17" s="2" customFormat="1">
      <c r="Q557" s="1"/>
    </row>
    <row r="558" spans="17:17" s="2" customFormat="1">
      <c r="Q558" s="1"/>
    </row>
    <row r="559" spans="17:17" s="2" customFormat="1">
      <c r="Q559" s="1"/>
    </row>
    <row r="560" spans="17:17" s="2" customFormat="1">
      <c r="Q560" s="1"/>
    </row>
    <row r="561" spans="17:17" s="2" customFormat="1">
      <c r="Q561" s="1"/>
    </row>
    <row r="562" spans="17:17" s="2" customFormat="1">
      <c r="Q562" s="1"/>
    </row>
    <row r="563" spans="17:17" s="2" customFormat="1">
      <c r="Q563" s="1"/>
    </row>
    <row r="564" spans="17:17" s="2" customFormat="1">
      <c r="Q564" s="1"/>
    </row>
    <row r="565" spans="17:17" s="2" customFormat="1">
      <c r="Q565" s="1"/>
    </row>
    <row r="566" spans="17:17" s="2" customFormat="1">
      <c r="Q566" s="1"/>
    </row>
    <row r="567" spans="17:17" s="2" customFormat="1">
      <c r="Q567" s="1"/>
    </row>
    <row r="568" spans="17:17" s="2" customFormat="1">
      <c r="Q568" s="1"/>
    </row>
    <row r="569" spans="17:17" s="2" customFormat="1">
      <c r="Q569" s="1"/>
    </row>
    <row r="570" spans="17:17" s="2" customFormat="1">
      <c r="Q570" s="1"/>
    </row>
    <row r="571" spans="17:17" s="2" customFormat="1">
      <c r="Q571" s="1"/>
    </row>
    <row r="572" spans="17:17" s="2" customFormat="1">
      <c r="Q572" s="1"/>
    </row>
    <row r="573" spans="17:17" s="2" customFormat="1">
      <c r="Q573" s="1"/>
    </row>
    <row r="574" spans="17:17" s="2" customFormat="1">
      <c r="Q574" s="1"/>
    </row>
    <row r="575" spans="17:17" s="2" customFormat="1">
      <c r="Q575" s="1"/>
    </row>
    <row r="576" spans="17:17" s="2" customFormat="1">
      <c r="Q576" s="1"/>
    </row>
    <row r="577" spans="17:17" s="2" customFormat="1">
      <c r="Q577" s="1"/>
    </row>
    <row r="578" spans="17:17" s="2" customFormat="1">
      <c r="Q578" s="1"/>
    </row>
    <row r="579" spans="17:17" s="2" customFormat="1">
      <c r="Q579" s="1"/>
    </row>
    <row r="580" spans="17:17" s="2" customFormat="1">
      <c r="Q580" s="1"/>
    </row>
    <row r="581" spans="17:17" s="2" customFormat="1">
      <c r="Q581" s="1"/>
    </row>
    <row r="582" spans="17:17" s="2" customFormat="1">
      <c r="Q582" s="1"/>
    </row>
    <row r="583" spans="17:17" s="2" customFormat="1">
      <c r="Q583" s="1"/>
    </row>
    <row r="584" spans="17:17" s="2" customFormat="1">
      <c r="Q584" s="1"/>
    </row>
    <row r="585" spans="17:17" s="2" customFormat="1">
      <c r="Q585" s="1"/>
    </row>
    <row r="586" spans="17:17" s="2" customFormat="1">
      <c r="Q586" s="1"/>
    </row>
    <row r="587" spans="17:17" s="2" customFormat="1">
      <c r="Q587" s="1"/>
    </row>
    <row r="588" spans="17:17" s="2" customFormat="1">
      <c r="Q588" s="1"/>
    </row>
    <row r="589" spans="17:17" s="2" customFormat="1">
      <c r="Q589" s="1"/>
    </row>
    <row r="590" spans="17:17" s="2" customFormat="1">
      <c r="Q590" s="1"/>
    </row>
    <row r="591" spans="17:17" s="2" customFormat="1">
      <c r="Q591" s="1"/>
    </row>
    <row r="592" spans="17:17" s="2" customFormat="1">
      <c r="Q592" s="1"/>
    </row>
    <row r="593" spans="17:17" s="2" customFormat="1">
      <c r="Q593" s="1"/>
    </row>
    <row r="594" spans="17:17" s="2" customFormat="1">
      <c r="Q594" s="1"/>
    </row>
    <row r="595" spans="17:17" s="2" customFormat="1">
      <c r="Q595" s="1"/>
    </row>
    <row r="596" spans="17:17" s="2" customFormat="1">
      <c r="Q596" s="1"/>
    </row>
    <row r="597" spans="17:17" s="2" customFormat="1">
      <c r="Q597" s="1"/>
    </row>
    <row r="598" spans="17:17" s="2" customFormat="1">
      <c r="Q598" s="1"/>
    </row>
    <row r="599" spans="17:17" s="2" customFormat="1">
      <c r="Q599" s="1"/>
    </row>
    <row r="600" spans="17:17" s="2" customFormat="1">
      <c r="Q600" s="1"/>
    </row>
    <row r="601" spans="17:17" s="2" customFormat="1">
      <c r="Q601" s="1"/>
    </row>
    <row r="602" spans="17:17" s="2" customFormat="1">
      <c r="Q602" s="1"/>
    </row>
    <row r="603" spans="17:17" s="2" customFormat="1">
      <c r="Q603" s="1"/>
    </row>
    <row r="604" spans="17:17" s="2" customFormat="1">
      <c r="Q604" s="1"/>
    </row>
    <row r="605" spans="17:17" s="2" customFormat="1">
      <c r="Q605" s="1"/>
    </row>
    <row r="606" spans="17:17" s="2" customFormat="1">
      <c r="Q606" s="1"/>
    </row>
    <row r="607" spans="17:17" s="2" customFormat="1">
      <c r="Q607" s="1"/>
    </row>
    <row r="608" spans="17:17" s="2" customFormat="1">
      <c r="Q608" s="1"/>
    </row>
    <row r="609" spans="17:17" s="2" customFormat="1">
      <c r="Q609" s="1"/>
    </row>
    <row r="610" spans="17:17" s="2" customFormat="1">
      <c r="Q610" s="1"/>
    </row>
    <row r="611" spans="17:17" s="2" customFormat="1">
      <c r="Q611" s="1"/>
    </row>
    <row r="612" spans="17:17" s="2" customFormat="1">
      <c r="Q612" s="1"/>
    </row>
    <row r="613" spans="17:17" s="2" customFormat="1">
      <c r="Q613" s="1"/>
    </row>
    <row r="614" spans="17:17" s="2" customFormat="1">
      <c r="Q614" s="1"/>
    </row>
    <row r="615" spans="17:17" s="2" customFormat="1">
      <c r="Q615" s="1"/>
    </row>
    <row r="616" spans="17:17" s="2" customFormat="1">
      <c r="Q616" s="1"/>
    </row>
    <row r="617" spans="17:17" s="2" customFormat="1">
      <c r="Q617" s="1"/>
    </row>
    <row r="618" spans="17:17" s="2" customFormat="1">
      <c r="Q618" s="1"/>
    </row>
    <row r="619" spans="17:17" s="2" customFormat="1">
      <c r="Q619" s="1"/>
    </row>
    <row r="620" spans="17:17" s="2" customFormat="1">
      <c r="Q620" s="1"/>
    </row>
    <row r="621" spans="17:17" s="2" customFormat="1">
      <c r="Q621" s="1"/>
    </row>
    <row r="622" spans="17:17" s="2" customFormat="1">
      <c r="Q622" s="1"/>
    </row>
    <row r="623" spans="17:17" s="2" customFormat="1">
      <c r="Q623" s="1"/>
    </row>
    <row r="624" spans="17:17" s="2" customFormat="1">
      <c r="Q624" s="1"/>
    </row>
    <row r="625" spans="17:17" s="2" customFormat="1">
      <c r="Q625" s="1"/>
    </row>
    <row r="626" spans="17:17" s="2" customFormat="1">
      <c r="Q626" s="1"/>
    </row>
    <row r="627" spans="17:17" s="2" customFormat="1">
      <c r="Q627" s="1"/>
    </row>
    <row r="628" spans="17:17" s="2" customFormat="1">
      <c r="Q628" s="1"/>
    </row>
    <row r="629" spans="17:17" s="2" customFormat="1">
      <c r="Q629" s="1"/>
    </row>
    <row r="630" spans="17:17" s="2" customFormat="1">
      <c r="Q630" s="1"/>
    </row>
    <row r="631" spans="17:17" s="2" customFormat="1">
      <c r="Q631" s="1"/>
    </row>
    <row r="632" spans="17:17" s="2" customFormat="1">
      <c r="Q632" s="1"/>
    </row>
    <row r="633" spans="17:17" s="2" customFormat="1">
      <c r="Q633" s="1"/>
    </row>
    <row r="634" spans="17:17" s="2" customFormat="1">
      <c r="Q634" s="1"/>
    </row>
    <row r="635" spans="17:17" s="2" customFormat="1">
      <c r="Q635" s="1"/>
    </row>
    <row r="636" spans="17:17" s="2" customFormat="1">
      <c r="Q636" s="1"/>
    </row>
    <row r="637" spans="17:17" s="2" customFormat="1">
      <c r="Q637" s="1"/>
    </row>
    <row r="638" spans="17:17" s="2" customFormat="1">
      <c r="Q638" s="1"/>
    </row>
    <row r="639" spans="17:17" s="2" customFormat="1">
      <c r="Q639" s="1"/>
    </row>
    <row r="640" spans="17:17" s="2" customFormat="1">
      <c r="Q640" s="1"/>
    </row>
    <row r="641" spans="17:17" s="2" customFormat="1">
      <c r="Q641" s="1"/>
    </row>
    <row r="642" spans="17:17" s="2" customFormat="1">
      <c r="Q642" s="1"/>
    </row>
    <row r="643" spans="17:17" s="2" customFormat="1">
      <c r="Q643" s="1"/>
    </row>
    <row r="644" spans="17:17" s="2" customFormat="1">
      <c r="Q644" s="1"/>
    </row>
    <row r="645" spans="17:17" s="2" customFormat="1">
      <c r="Q645" s="1"/>
    </row>
    <row r="646" spans="17:17" s="2" customFormat="1">
      <c r="Q646" s="1"/>
    </row>
    <row r="647" spans="17:17" s="2" customFormat="1">
      <c r="Q647" s="1"/>
    </row>
    <row r="648" spans="17:17" s="2" customFormat="1">
      <c r="Q648" s="1"/>
    </row>
    <row r="649" spans="17:17" s="2" customFormat="1">
      <c r="Q649" s="1"/>
    </row>
    <row r="650" spans="17:17" s="2" customFormat="1">
      <c r="Q650" s="1"/>
    </row>
    <row r="651" spans="17:17" s="2" customFormat="1">
      <c r="Q651" s="1"/>
    </row>
    <row r="652" spans="17:17" s="2" customFormat="1">
      <c r="Q652" s="1"/>
    </row>
    <row r="653" spans="17:17" s="2" customFormat="1">
      <c r="Q653" s="1"/>
    </row>
    <row r="654" spans="17:17" s="2" customFormat="1">
      <c r="Q654" s="1"/>
    </row>
    <row r="655" spans="17:17" s="2" customFormat="1">
      <c r="Q655" s="1"/>
    </row>
    <row r="656" spans="17:17" s="2" customFormat="1">
      <c r="Q656" s="1"/>
    </row>
    <row r="657" spans="17:17" s="2" customFormat="1">
      <c r="Q657" s="1"/>
    </row>
    <row r="658" spans="17:17" s="2" customFormat="1">
      <c r="Q658" s="1"/>
    </row>
    <row r="659" spans="17:17" s="2" customFormat="1">
      <c r="Q659" s="1"/>
    </row>
    <row r="660" spans="17:17" s="2" customFormat="1">
      <c r="Q660" s="1"/>
    </row>
    <row r="661" spans="17:17" s="2" customFormat="1">
      <c r="Q661" s="1"/>
    </row>
    <row r="662" spans="17:17" s="2" customFormat="1">
      <c r="Q662" s="1"/>
    </row>
    <row r="663" spans="17:17" s="2" customFormat="1">
      <c r="Q663" s="1"/>
    </row>
    <row r="664" spans="17:17" s="2" customFormat="1">
      <c r="Q664" s="1"/>
    </row>
    <row r="665" spans="17:17" s="2" customFormat="1">
      <c r="Q665" s="1"/>
    </row>
    <row r="666" spans="17:17" s="2" customFormat="1">
      <c r="Q666" s="1"/>
    </row>
    <row r="667" spans="17:17" s="2" customFormat="1">
      <c r="Q667" s="1"/>
    </row>
    <row r="668" spans="17:17" s="2" customFormat="1">
      <c r="Q668" s="1"/>
    </row>
    <row r="669" spans="17:17" s="2" customFormat="1">
      <c r="Q669" s="1"/>
    </row>
    <row r="670" spans="17:17" s="2" customFormat="1">
      <c r="Q670" s="1"/>
    </row>
    <row r="671" spans="17:17" s="2" customFormat="1">
      <c r="Q671" s="1"/>
    </row>
    <row r="672" spans="17:17" s="2" customFormat="1">
      <c r="Q672" s="1"/>
    </row>
    <row r="673" spans="2:17" s="2" customFormat="1">
      <c r="Q673" s="1"/>
    </row>
    <row r="674" spans="2:17" s="2" customFormat="1">
      <c r="Q674" s="1"/>
    </row>
    <row r="675" spans="2:17" s="2" customFormat="1">
      <c r="Q675" s="1"/>
    </row>
    <row r="676" spans="2:17" s="2" customFormat="1">
      <c r="Q676" s="1"/>
    </row>
    <row r="677" spans="2:17" s="2" customFormat="1">
      <c r="Q677" s="1"/>
    </row>
    <row r="678" spans="2:17">
      <c r="B678" s="2"/>
      <c r="C678" s="2"/>
      <c r="D678" s="2"/>
      <c r="E678" s="2"/>
      <c r="F678" s="2"/>
      <c r="G678" s="2"/>
      <c r="H678" s="2"/>
      <c r="I678" s="2"/>
      <c r="J678" s="2"/>
      <c r="K678" s="2"/>
      <c r="L678" s="2"/>
      <c r="M678" s="2"/>
      <c r="N678" s="2"/>
    </row>
  </sheetData>
  <pageMargins left="0.70866141732283472" right="0.70866141732283472" top="0.74803149606299213" bottom="0.74803149606299213" header="0.31496062992125984" footer="0.31496062992125984"/>
  <pageSetup paperSize="9" scale="85" orientation="landscape" r:id="rId1"/>
  <customProperties>
    <customPr name="EpmWorksheetKeyString_GU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B281"/>
  <sheetViews>
    <sheetView zoomScaleNormal="100" workbookViewId="0">
      <selection activeCell="B1" sqref="B1"/>
    </sheetView>
  </sheetViews>
  <sheetFormatPr defaultRowHeight="15"/>
  <cols>
    <col min="1" max="1" width="9.140625" style="2"/>
    <col min="2" max="2" width="44.7109375" customWidth="1"/>
    <col min="3" max="18" width="12.7109375" customWidth="1"/>
    <col min="19" max="23" width="9.140625" style="2"/>
    <col min="24" max="24" width="9.140625" style="1"/>
    <col min="25" max="54" width="9.140625" style="2"/>
  </cols>
  <sheetData>
    <row r="1" spans="2:24" s="2" customFormat="1">
      <c r="B1" s="3" t="s">
        <v>102</v>
      </c>
      <c r="C1" s="3"/>
      <c r="D1" s="3"/>
      <c r="E1" s="3"/>
      <c r="F1" s="3"/>
      <c r="G1" s="3"/>
      <c r="H1" s="3"/>
      <c r="I1" s="3"/>
      <c r="J1" s="3"/>
      <c r="K1" s="3"/>
      <c r="L1" s="3"/>
      <c r="M1" s="3"/>
      <c r="N1" s="3"/>
      <c r="O1" s="3"/>
      <c r="P1" s="3"/>
      <c r="Q1" s="3"/>
      <c r="R1" s="3"/>
      <c r="X1" s="1"/>
    </row>
    <row r="2" spans="2:24" s="2" customFormat="1">
      <c r="D2" s="108"/>
      <c r="X2" s="1"/>
    </row>
    <row r="3" spans="2:24">
      <c r="B3" s="4" t="s">
        <v>103</v>
      </c>
      <c r="C3" s="10" t="s">
        <v>275</v>
      </c>
      <c r="D3" s="10" t="s">
        <v>272</v>
      </c>
      <c r="E3" s="10" t="s">
        <v>271</v>
      </c>
      <c r="F3" s="10" t="s">
        <v>269</v>
      </c>
      <c r="G3" s="10" t="s">
        <v>261</v>
      </c>
      <c r="H3" s="10" t="s">
        <v>250</v>
      </c>
      <c r="I3" s="10" t="s">
        <v>248</v>
      </c>
      <c r="J3" s="10" t="s">
        <v>247</v>
      </c>
      <c r="K3" s="10" t="s">
        <v>244</v>
      </c>
      <c r="L3" s="10" t="s">
        <v>242</v>
      </c>
      <c r="M3" s="10" t="s">
        <v>232</v>
      </c>
      <c r="N3" s="10" t="s">
        <v>230</v>
      </c>
      <c r="O3" s="10" t="s">
        <v>229</v>
      </c>
      <c r="P3" s="10" t="s">
        <v>226</v>
      </c>
      <c r="Q3" s="10" t="s">
        <v>214</v>
      </c>
      <c r="R3" s="10" t="s">
        <v>199</v>
      </c>
      <c r="X3" s="11"/>
    </row>
    <row r="4" spans="2:24">
      <c r="B4" s="15" t="s">
        <v>47</v>
      </c>
      <c r="C4" s="67">
        <f>RR!C13</f>
        <v>1230</v>
      </c>
      <c r="D4" s="67">
        <f>RR!D13</f>
        <v>3903</v>
      </c>
      <c r="E4" s="67">
        <f>RR!E13</f>
        <v>928</v>
      </c>
      <c r="F4" s="67">
        <f>RR!F13</f>
        <v>956</v>
      </c>
      <c r="G4" s="67">
        <f>RR!G13</f>
        <v>1037</v>
      </c>
      <c r="H4" s="67">
        <f>RR!H13</f>
        <v>982</v>
      </c>
      <c r="I4" s="31">
        <f>RR!I13</f>
        <v>3006</v>
      </c>
      <c r="J4" s="31">
        <f>RR!J13</f>
        <v>845</v>
      </c>
      <c r="K4" s="31">
        <f>RR!K13</f>
        <v>684</v>
      </c>
      <c r="L4" s="31">
        <f>RR!L13</f>
        <v>612</v>
      </c>
      <c r="M4" s="31">
        <f>RR!M13</f>
        <v>865</v>
      </c>
      <c r="N4" s="31">
        <f>RR!N13</f>
        <v>3689</v>
      </c>
      <c r="O4" s="31">
        <f>RR!O13</f>
        <v>882</v>
      </c>
      <c r="P4" s="31">
        <f>RR!P13</f>
        <v>902</v>
      </c>
      <c r="Q4" s="31">
        <f>RR!Q13</f>
        <v>962</v>
      </c>
      <c r="R4" s="31">
        <f>RR!R13</f>
        <v>943</v>
      </c>
      <c r="X4" s="11"/>
    </row>
    <row r="5" spans="2:24">
      <c r="B5" s="100" t="s">
        <v>238</v>
      </c>
      <c r="C5" s="31">
        <f>-RR!C63</f>
        <v>254</v>
      </c>
      <c r="D5" s="31">
        <f>-RR!D63</f>
        <v>973</v>
      </c>
      <c r="E5" s="31">
        <f>-RR!E63</f>
        <v>246</v>
      </c>
      <c r="F5" s="31">
        <f>-RR!F63</f>
        <v>242</v>
      </c>
      <c r="G5" s="31">
        <f>-RR!G63</f>
        <v>242</v>
      </c>
      <c r="H5" s="31">
        <f>-RR!H63</f>
        <v>243</v>
      </c>
      <c r="I5" s="31">
        <f>-RR!I63</f>
        <v>1054</v>
      </c>
      <c r="J5" s="31">
        <f>-RR!J63</f>
        <v>259</v>
      </c>
      <c r="K5" s="31">
        <f>-RR!K63</f>
        <v>253</v>
      </c>
      <c r="L5" s="31">
        <f>-RR!L63</f>
        <v>288</v>
      </c>
      <c r="M5" s="31">
        <f>-RR!M63</f>
        <v>254</v>
      </c>
      <c r="N5" s="31">
        <f>-RR!N63</f>
        <v>1060</v>
      </c>
      <c r="O5" s="31">
        <f>-RR!O63</f>
        <v>282</v>
      </c>
      <c r="P5" s="31">
        <f>-RR!P63</f>
        <v>264</v>
      </c>
      <c r="Q5" s="31">
        <f>-RR!Q63</f>
        <v>266</v>
      </c>
      <c r="R5" s="31">
        <f>-RR!R63</f>
        <v>248</v>
      </c>
      <c r="X5" s="11"/>
    </row>
    <row r="6" spans="2:24">
      <c r="B6" s="100" t="s">
        <v>239</v>
      </c>
      <c r="C6" s="31">
        <f>-RR!C65</f>
        <v>64</v>
      </c>
      <c r="D6" s="31">
        <f>-RR!D65</f>
        <v>231</v>
      </c>
      <c r="E6" s="31">
        <f>-RR!E65</f>
        <v>63</v>
      </c>
      <c r="F6" s="31">
        <f>-RR!F65</f>
        <v>57</v>
      </c>
      <c r="G6" s="31">
        <f>-RR!G65</f>
        <v>56</v>
      </c>
      <c r="H6" s="31">
        <f>-RR!H65</f>
        <v>55</v>
      </c>
      <c r="I6" s="67">
        <f>-RR!I65</f>
        <v>238</v>
      </c>
      <c r="J6" s="67">
        <f>-RR!J65</f>
        <v>57</v>
      </c>
      <c r="K6" s="67">
        <f>-RR!K65</f>
        <v>58</v>
      </c>
      <c r="L6" s="67">
        <f>-RR!L65</f>
        <v>61</v>
      </c>
      <c r="M6" s="31">
        <f>-RR!M65</f>
        <v>62</v>
      </c>
      <c r="N6" s="67">
        <f>-RR!N65</f>
        <v>232</v>
      </c>
      <c r="O6" s="67">
        <f>-RR!O65</f>
        <v>60</v>
      </c>
      <c r="P6" s="67">
        <f>-RR!P65</f>
        <v>63</v>
      </c>
      <c r="Q6" s="67">
        <f>-RR!Q65</f>
        <v>54</v>
      </c>
      <c r="R6" s="31">
        <f>-RR!R65</f>
        <v>55</v>
      </c>
      <c r="X6" s="11"/>
    </row>
    <row r="7" spans="2:24" s="2" customFormat="1">
      <c r="B7" s="15" t="s">
        <v>20</v>
      </c>
      <c r="C7" s="67">
        <f t="shared" ref="C7:D7" si="0">SUM(C4:C6)</f>
        <v>1548</v>
      </c>
      <c r="D7" s="67">
        <f t="shared" si="0"/>
        <v>5107</v>
      </c>
      <c r="E7" s="67">
        <f t="shared" ref="E7" si="1">SUM(E4:E6)</f>
        <v>1237</v>
      </c>
      <c r="F7" s="67">
        <f t="shared" ref="F7:G7" si="2">SUM(F4:F6)</f>
        <v>1255</v>
      </c>
      <c r="G7" s="67">
        <f t="shared" si="2"/>
        <v>1335</v>
      </c>
      <c r="H7" s="67">
        <f t="shared" ref="H7:N7" si="3">SUM(H4:H6)</f>
        <v>1280</v>
      </c>
      <c r="I7" s="31">
        <f t="shared" si="3"/>
        <v>4298</v>
      </c>
      <c r="J7" s="31">
        <f t="shared" si="3"/>
        <v>1161</v>
      </c>
      <c r="K7" s="31">
        <f t="shared" si="3"/>
        <v>995</v>
      </c>
      <c r="L7" s="31">
        <f t="shared" si="3"/>
        <v>961</v>
      </c>
      <c r="M7" s="31">
        <f t="shared" si="3"/>
        <v>1181</v>
      </c>
      <c r="N7" s="31">
        <f t="shared" si="3"/>
        <v>4981</v>
      </c>
      <c r="O7" s="31">
        <f t="shared" ref="O7:R7" si="4">SUM(O4:O6)</f>
        <v>1224</v>
      </c>
      <c r="P7" s="31">
        <f t="shared" si="4"/>
        <v>1229</v>
      </c>
      <c r="Q7" s="31">
        <f t="shared" si="4"/>
        <v>1282</v>
      </c>
      <c r="R7" s="31">
        <f t="shared" si="4"/>
        <v>1246</v>
      </c>
      <c r="X7" s="1"/>
    </row>
    <row r="8" spans="2:24" s="2" customFormat="1">
      <c r="B8" s="15" t="s">
        <v>104</v>
      </c>
      <c r="C8" s="15">
        <v>-232</v>
      </c>
      <c r="D8" s="67">
        <f t="shared" ref="D8:D13" si="5">SUM(E8:H8)</f>
        <v>-1045</v>
      </c>
      <c r="E8" s="15">
        <v>-410</v>
      </c>
      <c r="F8" s="15">
        <v>-279</v>
      </c>
      <c r="G8" s="15">
        <v>-167</v>
      </c>
      <c r="H8" s="15">
        <v>-189</v>
      </c>
      <c r="I8" s="31">
        <f t="shared" ref="I8:I13" si="6">SUM(J8:M8)</f>
        <v>-704</v>
      </c>
      <c r="J8" s="15">
        <v>-279</v>
      </c>
      <c r="K8" s="15">
        <v>-122</v>
      </c>
      <c r="L8" s="15">
        <v>-115</v>
      </c>
      <c r="M8" s="15">
        <v>-188</v>
      </c>
      <c r="N8" s="31">
        <f t="shared" ref="N8:N13" si="7">SUM(O8:R8)</f>
        <v>-1176</v>
      </c>
      <c r="O8" s="31">
        <v>-432</v>
      </c>
      <c r="P8" s="31">
        <v>-320</v>
      </c>
      <c r="Q8" s="31">
        <v>-279</v>
      </c>
      <c r="R8" s="31">
        <v>-145</v>
      </c>
      <c r="X8" s="1"/>
    </row>
    <row r="9" spans="2:24" s="2" customFormat="1">
      <c r="B9" s="60" t="s">
        <v>105</v>
      </c>
      <c r="C9" s="60">
        <v>5</v>
      </c>
      <c r="D9" s="60">
        <f t="shared" si="5"/>
        <v>114</v>
      </c>
      <c r="E9" s="60">
        <v>5</v>
      </c>
      <c r="F9" s="60">
        <v>40</v>
      </c>
      <c r="G9" s="60">
        <v>4</v>
      </c>
      <c r="H9" s="60">
        <v>65</v>
      </c>
      <c r="I9" s="31">
        <f t="shared" si="6"/>
        <v>139</v>
      </c>
      <c r="J9" s="60">
        <v>8</v>
      </c>
      <c r="K9" s="60">
        <v>2</v>
      </c>
      <c r="L9" s="60">
        <v>26</v>
      </c>
      <c r="M9" s="60">
        <v>103</v>
      </c>
      <c r="N9" s="31">
        <f t="shared" si="7"/>
        <v>7</v>
      </c>
      <c r="O9" s="31">
        <v>4</v>
      </c>
      <c r="P9" s="31">
        <v>-7</v>
      </c>
      <c r="Q9" s="31">
        <v>4</v>
      </c>
      <c r="R9" s="31">
        <v>6</v>
      </c>
      <c r="X9" s="1"/>
    </row>
    <row r="10" spans="2:24" s="2" customFormat="1">
      <c r="B10" s="60" t="s">
        <v>209</v>
      </c>
      <c r="C10" s="60">
        <v>-76</v>
      </c>
      <c r="D10" s="60">
        <f>SUM(E10:H10)</f>
        <v>-303</v>
      </c>
      <c r="E10" s="60">
        <v>-75</v>
      </c>
      <c r="F10" s="60">
        <v>-72</v>
      </c>
      <c r="G10" s="60">
        <v>-80</v>
      </c>
      <c r="H10" s="60">
        <v>-76</v>
      </c>
      <c r="I10" s="54">
        <f>SUM(J10:M10)</f>
        <v>-307</v>
      </c>
      <c r="J10" s="60">
        <v>-75</v>
      </c>
      <c r="K10" s="60">
        <v>-77</v>
      </c>
      <c r="L10" s="60">
        <v>-78</v>
      </c>
      <c r="M10" s="60">
        <v>-77</v>
      </c>
      <c r="N10" s="54">
        <f>SUM(O10:R10)</f>
        <v>-297</v>
      </c>
      <c r="O10" s="54">
        <v>-84</v>
      </c>
      <c r="P10" s="54">
        <v>-74</v>
      </c>
      <c r="Q10" s="54">
        <v>-71</v>
      </c>
      <c r="R10" s="54">
        <v>-68</v>
      </c>
      <c r="X10" s="1"/>
    </row>
    <row r="11" spans="2:24" s="2" customFormat="1">
      <c r="B11" s="60" t="s">
        <v>228</v>
      </c>
      <c r="C11" s="60">
        <v>-912</v>
      </c>
      <c r="D11" s="60">
        <f>SUM(E11:H11)</f>
        <v>-551</v>
      </c>
      <c r="E11" s="60">
        <v>183</v>
      </c>
      <c r="F11" s="60">
        <v>125</v>
      </c>
      <c r="G11" s="60">
        <v>-100</v>
      </c>
      <c r="H11" s="60">
        <v>-759</v>
      </c>
      <c r="I11" s="31">
        <f>SUM(J11:M11)</f>
        <v>444</v>
      </c>
      <c r="J11" s="60">
        <v>470</v>
      </c>
      <c r="K11" s="60">
        <v>133</v>
      </c>
      <c r="L11" s="60">
        <v>278</v>
      </c>
      <c r="M11" s="60">
        <v>-437</v>
      </c>
      <c r="N11" s="31">
        <f>SUM(O11:R11)</f>
        <v>-285</v>
      </c>
      <c r="O11" s="31">
        <v>460</v>
      </c>
      <c r="P11" s="31">
        <v>269</v>
      </c>
      <c r="Q11" s="31">
        <v>-191</v>
      </c>
      <c r="R11" s="31">
        <v>-823</v>
      </c>
      <c r="X11" s="1"/>
    </row>
    <row r="12" spans="2:24" s="2" customFormat="1">
      <c r="B12" s="60" t="s">
        <v>106</v>
      </c>
      <c r="C12" s="60">
        <v>0</v>
      </c>
      <c r="D12" s="60">
        <f>SUM(E12:H12)</f>
        <v>1</v>
      </c>
      <c r="E12" s="60">
        <v>1</v>
      </c>
      <c r="F12" s="60">
        <v>0</v>
      </c>
      <c r="G12" s="54">
        <v>0</v>
      </c>
      <c r="H12" s="60">
        <v>0</v>
      </c>
      <c r="I12" s="31">
        <f t="shared" si="6"/>
        <v>0</v>
      </c>
      <c r="J12" s="60">
        <v>0</v>
      </c>
      <c r="K12" s="54">
        <v>0</v>
      </c>
      <c r="L12" s="54">
        <v>0</v>
      </c>
      <c r="M12" s="60">
        <v>0</v>
      </c>
      <c r="N12" s="31">
        <f t="shared" si="7"/>
        <v>2</v>
      </c>
      <c r="O12" s="31">
        <v>0</v>
      </c>
      <c r="P12" s="31">
        <v>1</v>
      </c>
      <c r="Q12" s="54">
        <v>1</v>
      </c>
      <c r="R12" s="54">
        <v>0</v>
      </c>
      <c r="X12" s="1"/>
    </row>
    <row r="13" spans="2:24" s="2" customFormat="1">
      <c r="B13" s="60" t="s">
        <v>208</v>
      </c>
      <c r="C13" s="60">
        <v>-5</v>
      </c>
      <c r="D13" s="60">
        <f t="shared" si="5"/>
        <v>-25</v>
      </c>
      <c r="E13" s="60">
        <v>-4</v>
      </c>
      <c r="F13" s="60">
        <v>-56</v>
      </c>
      <c r="G13" s="60">
        <v>-128</v>
      </c>
      <c r="H13" s="60">
        <v>163</v>
      </c>
      <c r="I13" s="31">
        <f t="shared" si="6"/>
        <v>-15</v>
      </c>
      <c r="J13" s="60">
        <v>6</v>
      </c>
      <c r="K13" s="60">
        <v>-3</v>
      </c>
      <c r="L13" s="60">
        <v>0</v>
      </c>
      <c r="M13" s="60">
        <v>-18</v>
      </c>
      <c r="N13" s="31">
        <f t="shared" si="7"/>
        <v>-27</v>
      </c>
      <c r="O13" s="31">
        <v>-13</v>
      </c>
      <c r="P13" s="31">
        <v>-6</v>
      </c>
      <c r="Q13" s="31">
        <v>-4</v>
      </c>
      <c r="R13" s="31">
        <v>-4</v>
      </c>
      <c r="X13" s="1"/>
    </row>
    <row r="14" spans="2:24" s="2" customFormat="1">
      <c r="B14" s="96" t="s">
        <v>252</v>
      </c>
      <c r="C14" s="101">
        <f t="shared" ref="C14:D14" si="8">SUM(C7:C13)</f>
        <v>328</v>
      </c>
      <c r="D14" s="101">
        <f t="shared" si="8"/>
        <v>3298</v>
      </c>
      <c r="E14" s="101">
        <f>SUM(E7:E13)</f>
        <v>937</v>
      </c>
      <c r="F14" s="101">
        <f>SUM(F7:F13)</f>
        <v>1013</v>
      </c>
      <c r="G14" s="101">
        <f>SUM(G7:G13)</f>
        <v>864</v>
      </c>
      <c r="H14" s="101">
        <f>SUM(H7:H13)</f>
        <v>484</v>
      </c>
      <c r="I14" s="33">
        <f t="shared" ref="I14" si="9">SUM(I7:I13)</f>
        <v>3855</v>
      </c>
      <c r="J14" s="33">
        <f t="shared" ref="J14:N14" si="10">SUM(J7:J13)</f>
        <v>1291</v>
      </c>
      <c r="K14" s="33">
        <f t="shared" si="10"/>
        <v>928</v>
      </c>
      <c r="L14" s="33">
        <f t="shared" si="10"/>
        <v>1072</v>
      </c>
      <c r="M14" s="33">
        <f t="shared" si="10"/>
        <v>564</v>
      </c>
      <c r="N14" s="33">
        <f t="shared" si="10"/>
        <v>3205</v>
      </c>
      <c r="O14" s="33">
        <f t="shared" ref="O14:R14" si="11">SUM(O7:O13)</f>
        <v>1159</v>
      </c>
      <c r="P14" s="33">
        <f t="shared" si="11"/>
        <v>1092</v>
      </c>
      <c r="Q14" s="33">
        <f t="shared" si="11"/>
        <v>742</v>
      </c>
      <c r="R14" s="33">
        <f t="shared" si="11"/>
        <v>212</v>
      </c>
      <c r="X14" s="1"/>
    </row>
    <row r="15" spans="2:24" s="2" customFormat="1">
      <c r="B15" s="96" t="s">
        <v>253</v>
      </c>
      <c r="C15" s="115">
        <v>413</v>
      </c>
      <c r="D15" s="127">
        <f>SUM(E15:H15)</f>
        <v>1271</v>
      </c>
      <c r="E15" s="115">
        <v>81</v>
      </c>
      <c r="F15" s="115">
        <v>156</v>
      </c>
      <c r="G15" s="115">
        <v>466</v>
      </c>
      <c r="H15" s="115">
        <v>568</v>
      </c>
      <c r="I15" s="128">
        <f>SUM(J15:M15)</f>
        <v>1477</v>
      </c>
      <c r="J15" s="128">
        <v>522</v>
      </c>
      <c r="K15" s="128">
        <v>463</v>
      </c>
      <c r="L15" s="128">
        <v>368</v>
      </c>
      <c r="M15" s="128">
        <v>124</v>
      </c>
      <c r="N15" s="128">
        <f>SUM(O15:R15)</f>
        <v>962</v>
      </c>
      <c r="O15" s="128">
        <v>366</v>
      </c>
      <c r="P15" s="128">
        <v>320</v>
      </c>
      <c r="Q15" s="128">
        <v>309</v>
      </c>
      <c r="R15" s="128">
        <v>-33</v>
      </c>
      <c r="X15" s="1"/>
    </row>
    <row r="16" spans="2:24" s="2" customFormat="1">
      <c r="B16" s="96" t="s">
        <v>255</v>
      </c>
      <c r="C16" s="101">
        <f t="shared" ref="C16:D16" si="12">SUM(C14:C15)</f>
        <v>741</v>
      </c>
      <c r="D16" s="101">
        <f t="shared" si="12"/>
        <v>4569</v>
      </c>
      <c r="E16" s="101">
        <f>SUM(E14:E15)</f>
        <v>1018</v>
      </c>
      <c r="F16" s="101">
        <f>SUM(F14:F15)</f>
        <v>1169</v>
      </c>
      <c r="G16" s="101">
        <f>SUM(G14:G15)</f>
        <v>1330</v>
      </c>
      <c r="H16" s="101">
        <f>SUM(H14:H15)</f>
        <v>1052</v>
      </c>
      <c r="I16" s="101">
        <f t="shared" ref="I16:R16" si="13">SUM(I14:I15)</f>
        <v>5332</v>
      </c>
      <c r="J16" s="101">
        <f t="shared" si="13"/>
        <v>1813</v>
      </c>
      <c r="K16" s="101">
        <f t="shared" si="13"/>
        <v>1391</v>
      </c>
      <c r="L16" s="101">
        <f t="shared" si="13"/>
        <v>1440</v>
      </c>
      <c r="M16" s="101">
        <f>SUM(M14:M15)</f>
        <v>688</v>
      </c>
      <c r="N16" s="101">
        <f t="shared" si="13"/>
        <v>4167</v>
      </c>
      <c r="O16" s="101">
        <f t="shared" si="13"/>
        <v>1525</v>
      </c>
      <c r="P16" s="101">
        <f t="shared" si="13"/>
        <v>1412</v>
      </c>
      <c r="Q16" s="101">
        <f t="shared" si="13"/>
        <v>1051</v>
      </c>
      <c r="R16" s="101">
        <f t="shared" si="13"/>
        <v>179</v>
      </c>
      <c r="X16" s="1"/>
    </row>
    <row r="17" spans="2:24" s="2" customFormat="1">
      <c r="B17" s="60" t="s">
        <v>107</v>
      </c>
      <c r="C17" s="60">
        <v>-117</v>
      </c>
      <c r="D17" s="60">
        <f>SUM(E17:H17)</f>
        <v>-98</v>
      </c>
      <c r="E17" s="60">
        <v>-90</v>
      </c>
      <c r="F17" s="60">
        <v>13</v>
      </c>
      <c r="G17" s="60">
        <v>55</v>
      </c>
      <c r="H17" s="60">
        <v>-76</v>
      </c>
      <c r="I17" s="31">
        <f>SUM(J17:M17)</f>
        <v>-325</v>
      </c>
      <c r="J17" s="60">
        <v>-120</v>
      </c>
      <c r="K17" s="60">
        <v>-24</v>
      </c>
      <c r="L17" s="60">
        <v>-77</v>
      </c>
      <c r="M17" s="60">
        <v>-104</v>
      </c>
      <c r="N17" s="31">
        <f>SUM(O17:R17)</f>
        <v>-353</v>
      </c>
      <c r="O17" s="31">
        <v>-127</v>
      </c>
      <c r="P17" s="31">
        <v>-93</v>
      </c>
      <c r="Q17" s="31">
        <v>-72</v>
      </c>
      <c r="R17" s="31">
        <v>-61</v>
      </c>
      <c r="X17" s="1"/>
    </row>
    <row r="18" spans="2:24" s="2" customFormat="1">
      <c r="B18" s="60" t="s">
        <v>231</v>
      </c>
      <c r="C18" s="54">
        <v>0</v>
      </c>
      <c r="D18" s="54">
        <f>SUM(E18:H18)</f>
        <v>0</v>
      </c>
      <c r="E18" s="54">
        <v>0</v>
      </c>
      <c r="F18" s="54">
        <v>0</v>
      </c>
      <c r="G18" s="54">
        <v>0</v>
      </c>
      <c r="H18" s="54">
        <v>0</v>
      </c>
      <c r="I18" s="54">
        <f>SUM(J18:M18)</f>
        <v>0</v>
      </c>
      <c r="J18" s="54">
        <v>0</v>
      </c>
      <c r="K18" s="54">
        <v>0</v>
      </c>
      <c r="L18" s="54">
        <v>0</v>
      </c>
      <c r="M18" s="54">
        <v>0</v>
      </c>
      <c r="N18" s="31">
        <f>SUM(O18:R18)</f>
        <v>10</v>
      </c>
      <c r="O18" s="54">
        <v>10</v>
      </c>
      <c r="P18" s="54">
        <v>0</v>
      </c>
      <c r="Q18" s="54">
        <v>0</v>
      </c>
      <c r="R18" s="54">
        <v>0</v>
      </c>
      <c r="X18" s="1"/>
    </row>
    <row r="19" spans="2:24" s="2" customFormat="1">
      <c r="B19" s="15" t="s">
        <v>108</v>
      </c>
      <c r="C19" s="15">
        <v>-22</v>
      </c>
      <c r="D19" s="15">
        <f>SUM(E19:H19)</f>
        <v>-199</v>
      </c>
      <c r="E19" s="15">
        <v>-33</v>
      </c>
      <c r="F19" s="15">
        <v>-45</v>
      </c>
      <c r="G19" s="15">
        <v>-41</v>
      </c>
      <c r="H19" s="15">
        <v>-80</v>
      </c>
      <c r="I19" s="31">
        <f>SUM(J19:M19)</f>
        <v>-319</v>
      </c>
      <c r="J19" s="15">
        <v>-93</v>
      </c>
      <c r="K19" s="15">
        <v>-70</v>
      </c>
      <c r="L19" s="15">
        <v>-86</v>
      </c>
      <c r="M19" s="15">
        <v>-70</v>
      </c>
      <c r="N19" s="31">
        <f>SUM(O19:R19)</f>
        <v>-377</v>
      </c>
      <c r="O19" s="31">
        <v>-88</v>
      </c>
      <c r="P19" s="31">
        <v>-46</v>
      </c>
      <c r="Q19" s="31">
        <v>-78</v>
      </c>
      <c r="R19" s="31">
        <v>-165</v>
      </c>
      <c r="X19" s="1"/>
    </row>
    <row r="20" spans="2:24" s="2" customFormat="1">
      <c r="B20" s="15" t="s">
        <v>109</v>
      </c>
      <c r="C20" s="15">
        <v>-202</v>
      </c>
      <c r="D20" s="15">
        <f>SUM(E20:H20)</f>
        <v>-962</v>
      </c>
      <c r="E20" s="15">
        <v>-241</v>
      </c>
      <c r="F20" s="15">
        <v>-301</v>
      </c>
      <c r="G20" s="15">
        <v>-249</v>
      </c>
      <c r="H20" s="15">
        <v>-171</v>
      </c>
      <c r="I20" s="31">
        <f>SUM(J20:M20)</f>
        <v>-772</v>
      </c>
      <c r="J20" s="15">
        <v>-203</v>
      </c>
      <c r="K20" s="15">
        <v>-132</v>
      </c>
      <c r="L20" s="15">
        <v>-178</v>
      </c>
      <c r="M20" s="15">
        <v>-259</v>
      </c>
      <c r="N20" s="31">
        <f>SUM(O20:R20)</f>
        <v>-763</v>
      </c>
      <c r="O20" s="31">
        <v>-85</v>
      </c>
      <c r="P20" s="31">
        <v>-172</v>
      </c>
      <c r="Q20" s="31">
        <v>-271</v>
      </c>
      <c r="R20" s="31">
        <v>-235</v>
      </c>
      <c r="X20" s="1"/>
    </row>
    <row r="21" spans="2:24" s="2" customFormat="1">
      <c r="B21" s="96" t="s">
        <v>25</v>
      </c>
      <c r="C21" s="101">
        <f t="shared" ref="C21:D21" si="14">SUM(C16:C20)</f>
        <v>400</v>
      </c>
      <c r="D21" s="101">
        <f t="shared" si="14"/>
        <v>3310</v>
      </c>
      <c r="E21" s="101">
        <f>SUM(E16:E20)</f>
        <v>654</v>
      </c>
      <c r="F21" s="101">
        <f>SUM(F16:F20)</f>
        <v>836</v>
      </c>
      <c r="G21" s="101">
        <f>SUM(G16:G20)</f>
        <v>1095</v>
      </c>
      <c r="H21" s="101">
        <f>SUM(H16:H20)</f>
        <v>725</v>
      </c>
      <c r="I21" s="101">
        <f t="shared" ref="I21:M21" si="15">SUM(I16:I20)</f>
        <v>3916</v>
      </c>
      <c r="J21" s="101">
        <f t="shared" si="15"/>
        <v>1397</v>
      </c>
      <c r="K21" s="101">
        <f t="shared" si="15"/>
        <v>1165</v>
      </c>
      <c r="L21" s="101">
        <f t="shared" si="15"/>
        <v>1099</v>
      </c>
      <c r="M21" s="101">
        <f t="shared" si="15"/>
        <v>255</v>
      </c>
      <c r="N21" s="33">
        <f t="shared" ref="N21:R21" si="16">SUM(N16:N20)</f>
        <v>2684</v>
      </c>
      <c r="O21" s="33">
        <f t="shared" si="16"/>
        <v>1235</v>
      </c>
      <c r="P21" s="33">
        <f t="shared" si="16"/>
        <v>1101</v>
      </c>
      <c r="Q21" s="33">
        <f t="shared" si="16"/>
        <v>630</v>
      </c>
      <c r="R21" s="33">
        <f t="shared" si="16"/>
        <v>-282</v>
      </c>
      <c r="X21" s="1"/>
    </row>
    <row r="22" spans="2:24" s="2" customFormat="1">
      <c r="B22" s="15" t="s">
        <v>110</v>
      </c>
      <c r="C22" s="15">
        <v>-1</v>
      </c>
      <c r="D22" s="15">
        <f>SUM(E22:H22)</f>
        <v>-573</v>
      </c>
      <c r="E22" s="15">
        <v>-392</v>
      </c>
      <c r="F22" s="15">
        <v>-7</v>
      </c>
      <c r="G22" s="15">
        <v>-17</v>
      </c>
      <c r="H22" s="15">
        <v>-157</v>
      </c>
      <c r="I22" s="31">
        <f>SUM(J22:M22)</f>
        <v>3</v>
      </c>
      <c r="J22" s="54">
        <v>0</v>
      </c>
      <c r="K22" s="54">
        <v>0</v>
      </c>
      <c r="L22" s="15">
        <v>6</v>
      </c>
      <c r="M22" s="15">
        <v>-3</v>
      </c>
      <c r="N22" s="31">
        <f>SUM(O22:R22)</f>
        <v>-3066</v>
      </c>
      <c r="O22" s="31">
        <v>-825</v>
      </c>
      <c r="P22" s="31">
        <v>-1133</v>
      </c>
      <c r="Q22" s="31">
        <v>-9</v>
      </c>
      <c r="R22" s="31">
        <v>-1099</v>
      </c>
      <c r="X22" s="1"/>
    </row>
    <row r="23" spans="2:24" s="2" customFormat="1">
      <c r="B23" s="15" t="s">
        <v>111</v>
      </c>
      <c r="C23" s="15">
        <v>149</v>
      </c>
      <c r="D23" s="15">
        <f>SUM(E23:H23)</f>
        <v>616</v>
      </c>
      <c r="E23" s="15">
        <v>473</v>
      </c>
      <c r="F23" s="54">
        <v>0</v>
      </c>
      <c r="G23" s="15">
        <v>155</v>
      </c>
      <c r="H23" s="15">
        <v>-12</v>
      </c>
      <c r="I23" s="54">
        <f>SUM(J23:M23)</f>
        <v>147</v>
      </c>
      <c r="J23" s="54">
        <v>0</v>
      </c>
      <c r="K23" s="54">
        <v>0</v>
      </c>
      <c r="L23" s="15">
        <v>120</v>
      </c>
      <c r="M23" s="15">
        <v>27</v>
      </c>
      <c r="N23" s="54">
        <f>SUM(O23:R23)</f>
        <v>0</v>
      </c>
      <c r="O23" s="54">
        <v>0</v>
      </c>
      <c r="P23" s="54">
        <v>0</v>
      </c>
      <c r="Q23" s="54">
        <v>0</v>
      </c>
      <c r="R23" s="54">
        <v>0</v>
      </c>
      <c r="X23" s="1"/>
    </row>
    <row r="24" spans="2:24" s="2" customFormat="1">
      <c r="B24" s="15" t="s">
        <v>112</v>
      </c>
      <c r="C24" s="54">
        <v>0</v>
      </c>
      <c r="D24" s="67">
        <f>SUM(E24:H24)</f>
        <v>-1355</v>
      </c>
      <c r="E24" s="54">
        <v>0</v>
      </c>
      <c r="F24" s="54">
        <v>0</v>
      </c>
      <c r="G24" s="67">
        <v>-1355</v>
      </c>
      <c r="H24" s="54">
        <v>0</v>
      </c>
      <c r="I24" s="54">
        <f>SUM(J24:M24)</f>
        <v>0</v>
      </c>
      <c r="J24" s="54">
        <v>0</v>
      </c>
      <c r="K24" s="54">
        <v>0</v>
      </c>
      <c r="L24" s="54">
        <v>0</v>
      </c>
      <c r="M24" s="54">
        <v>0</v>
      </c>
      <c r="N24" s="31">
        <f>SUM(O24:R24)</f>
        <v>-1288</v>
      </c>
      <c r="O24" s="54">
        <v>0</v>
      </c>
      <c r="P24" s="54">
        <v>0</v>
      </c>
      <c r="Q24" s="31">
        <v>-1288</v>
      </c>
      <c r="R24" s="54">
        <v>0</v>
      </c>
      <c r="X24" s="1"/>
    </row>
    <row r="25" spans="2:24" s="2" customFormat="1">
      <c r="B25" s="15" t="s">
        <v>254</v>
      </c>
      <c r="C25" s="54">
        <v>0</v>
      </c>
      <c r="D25" s="54">
        <f>SUM(E25:H25)</f>
        <v>-29</v>
      </c>
      <c r="E25" s="54">
        <v>0</v>
      </c>
      <c r="F25" s="54">
        <v>-9</v>
      </c>
      <c r="G25" s="54">
        <v>-12</v>
      </c>
      <c r="H25" s="54">
        <v>-8</v>
      </c>
      <c r="I25" s="54">
        <v>0</v>
      </c>
      <c r="J25" s="54">
        <v>0</v>
      </c>
      <c r="K25" s="54">
        <v>0</v>
      </c>
      <c r="L25" s="54">
        <v>0</v>
      </c>
      <c r="M25" s="54">
        <v>0</v>
      </c>
      <c r="N25" s="54">
        <v>0</v>
      </c>
      <c r="O25" s="54">
        <v>0</v>
      </c>
      <c r="P25" s="54">
        <v>0</v>
      </c>
      <c r="Q25" s="54">
        <v>0</v>
      </c>
      <c r="R25" s="54">
        <v>0</v>
      </c>
      <c r="X25" s="1"/>
    </row>
    <row r="26" spans="2:24" s="2" customFormat="1">
      <c r="B26" s="15" t="s">
        <v>288</v>
      </c>
      <c r="C26" s="54">
        <v>-80</v>
      </c>
      <c r="D26" s="54">
        <v>0</v>
      </c>
      <c r="E26" s="54">
        <v>0</v>
      </c>
      <c r="F26" s="54">
        <v>0</v>
      </c>
      <c r="G26" s="54">
        <v>0</v>
      </c>
      <c r="H26" s="54">
        <v>0</v>
      </c>
      <c r="I26" s="54">
        <v>0</v>
      </c>
      <c r="J26" s="54">
        <v>0</v>
      </c>
      <c r="K26" s="54">
        <v>0</v>
      </c>
      <c r="L26" s="54">
        <v>0</v>
      </c>
      <c r="M26" s="54">
        <v>0</v>
      </c>
      <c r="N26" s="54">
        <v>0</v>
      </c>
      <c r="O26" s="54">
        <v>0</v>
      </c>
      <c r="P26" s="54">
        <v>0</v>
      </c>
      <c r="Q26" s="54">
        <v>0</v>
      </c>
      <c r="R26" s="54">
        <v>0</v>
      </c>
      <c r="X26" s="1"/>
    </row>
    <row r="27" spans="2:24" s="2" customFormat="1">
      <c r="B27" s="61" t="s">
        <v>113</v>
      </c>
      <c r="C27" s="102">
        <f>SUM(C21:C26)</f>
        <v>468</v>
      </c>
      <c r="D27" s="102">
        <f t="shared" ref="D27:R27" si="17">SUM(D21:D26)</f>
        <v>1969</v>
      </c>
      <c r="E27" s="102">
        <f t="shared" si="17"/>
        <v>735</v>
      </c>
      <c r="F27" s="102">
        <f t="shared" si="17"/>
        <v>820</v>
      </c>
      <c r="G27" s="102">
        <f t="shared" si="17"/>
        <v>-134</v>
      </c>
      <c r="H27" s="102">
        <f t="shared" si="17"/>
        <v>548</v>
      </c>
      <c r="I27" s="102">
        <f t="shared" si="17"/>
        <v>4066</v>
      </c>
      <c r="J27" s="102">
        <f t="shared" si="17"/>
        <v>1397</v>
      </c>
      <c r="K27" s="102">
        <f t="shared" si="17"/>
        <v>1165</v>
      </c>
      <c r="L27" s="102">
        <f t="shared" si="17"/>
        <v>1225</v>
      </c>
      <c r="M27" s="102">
        <f t="shared" si="17"/>
        <v>279</v>
      </c>
      <c r="N27" s="102">
        <f t="shared" si="17"/>
        <v>-1670</v>
      </c>
      <c r="O27" s="102">
        <f t="shared" si="17"/>
        <v>410</v>
      </c>
      <c r="P27" s="102">
        <f t="shared" si="17"/>
        <v>-32</v>
      </c>
      <c r="Q27" s="102">
        <f t="shared" si="17"/>
        <v>-667</v>
      </c>
      <c r="R27" s="102">
        <f t="shared" si="17"/>
        <v>-1381</v>
      </c>
      <c r="X27" s="1"/>
    </row>
    <row r="28" spans="2:24" s="2" customFormat="1">
      <c r="X28" s="1"/>
    </row>
    <row r="29" spans="2:24" s="2" customFormat="1">
      <c r="D29" s="108"/>
      <c r="X29" s="1"/>
    </row>
    <row r="30" spans="2:24">
      <c r="B30" s="4" t="s">
        <v>10</v>
      </c>
      <c r="C30" s="10" t="s">
        <v>275</v>
      </c>
      <c r="D30" s="10" t="s">
        <v>272</v>
      </c>
      <c r="E30" s="10" t="s">
        <v>271</v>
      </c>
      <c r="F30" s="10" t="s">
        <v>269</v>
      </c>
      <c r="G30" s="10" t="s">
        <v>261</v>
      </c>
      <c r="H30" s="10" t="s">
        <v>250</v>
      </c>
      <c r="I30" s="10" t="s">
        <v>248</v>
      </c>
      <c r="J30" s="10" t="s">
        <v>247</v>
      </c>
      <c r="K30" s="10" t="s">
        <v>244</v>
      </c>
      <c r="L30" s="10" t="s">
        <v>242</v>
      </c>
      <c r="M30" s="10" t="s">
        <v>232</v>
      </c>
      <c r="N30" s="10" t="s">
        <v>230</v>
      </c>
      <c r="O30" s="10" t="s">
        <v>229</v>
      </c>
      <c r="P30" s="10" t="s">
        <v>226</v>
      </c>
      <c r="Q30" s="10" t="s">
        <v>214</v>
      </c>
      <c r="R30" s="10" t="s">
        <v>199</v>
      </c>
    </row>
    <row r="31" spans="2:24" s="2" customFormat="1">
      <c r="B31" s="15" t="s">
        <v>114</v>
      </c>
      <c r="C31" s="31">
        <f>C14+E14+F14+G14</f>
        <v>3142</v>
      </c>
      <c r="D31" s="31">
        <f>D14</f>
        <v>3298</v>
      </c>
      <c r="E31" s="31">
        <f>E14+F14+G14+H14</f>
        <v>3298</v>
      </c>
      <c r="F31" s="31">
        <f>F14+G14+H14+J14</f>
        <v>3652</v>
      </c>
      <c r="G31" s="31">
        <f>G14+H14+J14+K14</f>
        <v>3567</v>
      </c>
      <c r="H31" s="31">
        <f>H14+J14+K14+L14</f>
        <v>3775</v>
      </c>
      <c r="I31" s="31">
        <f>I14</f>
        <v>3855</v>
      </c>
      <c r="J31" s="31">
        <f>J14+K14+L14+M14</f>
        <v>3855</v>
      </c>
      <c r="K31" s="31">
        <f>K14+L14+M14+O14</f>
        <v>3723</v>
      </c>
      <c r="L31" s="31">
        <f>L14+M14+O14+P14</f>
        <v>3887</v>
      </c>
      <c r="M31" s="31">
        <f>M14+O14+P14+Q14</f>
        <v>3557</v>
      </c>
      <c r="N31" s="31">
        <f>N14</f>
        <v>3205</v>
      </c>
      <c r="O31" s="31">
        <f>O14+P14+Q14+R14</f>
        <v>3205</v>
      </c>
      <c r="P31" s="31">
        <v>2891</v>
      </c>
      <c r="Q31" s="31">
        <v>2435</v>
      </c>
      <c r="R31" s="31">
        <v>2368</v>
      </c>
      <c r="X31" s="1"/>
    </row>
    <row r="32" spans="2:24" s="2" customFormat="1">
      <c r="B32" s="28" t="s">
        <v>115</v>
      </c>
      <c r="C32" s="31">
        <f>RR!C87</f>
        <v>4151</v>
      </c>
      <c r="D32" s="31">
        <f>RR!D87</f>
        <v>3903</v>
      </c>
      <c r="E32" s="31">
        <f>RR!E87</f>
        <v>3903</v>
      </c>
      <c r="F32" s="31">
        <f>RR!F87</f>
        <v>3820</v>
      </c>
      <c r="G32" s="31">
        <f>RR!G87</f>
        <v>3548</v>
      </c>
      <c r="H32" s="31">
        <f>RR!H87</f>
        <v>3123</v>
      </c>
      <c r="I32" s="31">
        <f>RR!I87</f>
        <v>3006</v>
      </c>
      <c r="J32" s="31">
        <f>RR!I87</f>
        <v>3006</v>
      </c>
      <c r="K32" s="31">
        <f>RR!K87</f>
        <v>3043</v>
      </c>
      <c r="L32" s="31">
        <f>RR!L87</f>
        <v>3261</v>
      </c>
      <c r="M32" s="31">
        <f>RR!M87</f>
        <v>3611</v>
      </c>
      <c r="N32" s="31">
        <f>RR!N87</f>
        <v>3689</v>
      </c>
      <c r="O32" s="31">
        <f>RR!O87</f>
        <v>3689</v>
      </c>
      <c r="P32" s="31">
        <f>RR!P87</f>
        <v>3535</v>
      </c>
      <c r="Q32" s="31">
        <f>RR!Q87</f>
        <v>3477</v>
      </c>
      <c r="R32" s="31">
        <f>RR!R87</f>
        <v>3392</v>
      </c>
      <c r="X32" s="1"/>
    </row>
    <row r="33" spans="2:24" s="2" customFormat="1">
      <c r="B33" s="61" t="s">
        <v>10</v>
      </c>
      <c r="C33" s="62">
        <f t="shared" ref="C33" si="18">C31/C32</f>
        <v>0.75692604191761026</v>
      </c>
      <c r="D33" s="62">
        <f t="shared" ref="D33" si="19">D31/D32</f>
        <v>0.84499103253907248</v>
      </c>
      <c r="E33" s="62">
        <f t="shared" ref="E33:F33" si="20">E31/E32</f>
        <v>0.84499103253907248</v>
      </c>
      <c r="F33" s="62">
        <f t="shared" si="20"/>
        <v>0.95602094240837698</v>
      </c>
      <c r="G33" s="62">
        <f t="shared" ref="G33:H33" si="21">G31/G32</f>
        <v>1.0053551296505072</v>
      </c>
      <c r="H33" s="62">
        <f t="shared" si="21"/>
        <v>1.2087736151136728</v>
      </c>
      <c r="I33" s="62">
        <f t="shared" ref="I33" si="22">I31/I32</f>
        <v>1.282435129740519</v>
      </c>
      <c r="J33" s="62">
        <f t="shared" ref="J33" si="23">J31/J32</f>
        <v>1.282435129740519</v>
      </c>
      <c r="K33" s="62">
        <f t="shared" ref="K33:M33" si="24">K31/K32</f>
        <v>1.223463687150838</v>
      </c>
      <c r="L33" s="62">
        <f t="shared" si="24"/>
        <v>1.1919656547071451</v>
      </c>
      <c r="M33" s="62">
        <f t="shared" si="24"/>
        <v>0.98504569371365269</v>
      </c>
      <c r="N33" s="62">
        <f t="shared" ref="N33" si="25">N31/N32</f>
        <v>0.8687991325562483</v>
      </c>
      <c r="O33" s="62">
        <f t="shared" ref="O33:P33" si="26">O31/O32</f>
        <v>0.8687991325562483</v>
      </c>
      <c r="P33" s="62">
        <f t="shared" si="26"/>
        <v>0.81782178217821777</v>
      </c>
      <c r="Q33" s="62">
        <f t="shared" ref="Q33:R33" si="27">Q31/Q32</f>
        <v>0.70031636468219727</v>
      </c>
      <c r="R33" s="62">
        <f t="shared" si="27"/>
        <v>0.69811320754716977</v>
      </c>
      <c r="X33" s="1"/>
    </row>
    <row r="34" spans="2:24" s="2" customFormat="1">
      <c r="X34" s="1"/>
    </row>
    <row r="35" spans="2:24" s="2" customFormat="1">
      <c r="D35" s="108"/>
      <c r="X35" s="1"/>
    </row>
    <row r="36" spans="2:24">
      <c r="B36" s="4" t="s">
        <v>26</v>
      </c>
      <c r="C36" s="10" t="s">
        <v>275</v>
      </c>
      <c r="D36" s="10" t="s">
        <v>272</v>
      </c>
      <c r="E36" s="10" t="s">
        <v>271</v>
      </c>
      <c r="F36" s="10" t="s">
        <v>269</v>
      </c>
      <c r="G36" s="10" t="s">
        <v>261</v>
      </c>
      <c r="H36" s="10" t="s">
        <v>250</v>
      </c>
      <c r="I36" s="10" t="s">
        <v>248</v>
      </c>
      <c r="J36" s="10" t="s">
        <v>247</v>
      </c>
      <c r="K36" s="10" t="s">
        <v>244</v>
      </c>
      <c r="L36" s="10" t="s">
        <v>242</v>
      </c>
      <c r="M36" s="10" t="s">
        <v>232</v>
      </c>
      <c r="N36" s="10" t="s">
        <v>230</v>
      </c>
      <c r="O36" s="10" t="s">
        <v>229</v>
      </c>
      <c r="P36" s="10" t="s">
        <v>226</v>
      </c>
      <c r="Q36" s="10" t="s">
        <v>214</v>
      </c>
      <c r="R36" s="10" t="s">
        <v>199</v>
      </c>
    </row>
    <row r="37" spans="2:24" s="2" customFormat="1">
      <c r="B37" s="15" t="s">
        <v>116</v>
      </c>
      <c r="C37" s="67">
        <f>C21+E21+F21+G21</f>
        <v>2985</v>
      </c>
      <c r="D37" s="31">
        <f>D21</f>
        <v>3310</v>
      </c>
      <c r="E37" s="67">
        <f>E21+F21+G21+H21</f>
        <v>3310</v>
      </c>
      <c r="F37" s="67">
        <f>F21+G21+H21+J21</f>
        <v>4053</v>
      </c>
      <c r="G37" s="67">
        <f>G21+H21+J21+K21</f>
        <v>4382</v>
      </c>
      <c r="H37" s="67">
        <f>H21+J21+K21+L21</f>
        <v>4386</v>
      </c>
      <c r="I37" s="31">
        <f>I21</f>
        <v>3916</v>
      </c>
      <c r="J37" s="67">
        <f>J21+K21+L21+M21</f>
        <v>3916</v>
      </c>
      <c r="K37" s="67">
        <f>K21+L21+M21+O21</f>
        <v>3754</v>
      </c>
      <c r="L37" s="67">
        <f>L21+M21+O21+P21</f>
        <v>3690</v>
      </c>
      <c r="M37" s="67">
        <f>M21+O21+P21+Q21</f>
        <v>3221</v>
      </c>
      <c r="N37" s="31">
        <f>N21</f>
        <v>2684</v>
      </c>
      <c r="O37" s="67">
        <f>O21+P21+Q21+R21</f>
        <v>2684</v>
      </c>
      <c r="P37" s="67">
        <v>2648</v>
      </c>
      <c r="Q37" s="67">
        <v>2113</v>
      </c>
      <c r="R37" s="67">
        <v>2215</v>
      </c>
      <c r="X37" s="1"/>
    </row>
    <row r="38" spans="2:24" s="2" customFormat="1">
      <c r="B38" s="15" t="s">
        <v>117</v>
      </c>
      <c r="C38" s="31">
        <f>RR!C35</f>
        <v>271065428</v>
      </c>
      <c r="D38" s="31">
        <v>271071783</v>
      </c>
      <c r="E38" s="31">
        <v>271071783</v>
      </c>
      <c r="F38" s="31">
        <v>271071783</v>
      </c>
      <c r="G38" s="31">
        <v>271071783</v>
      </c>
      <c r="H38" s="31">
        <v>271071783</v>
      </c>
      <c r="I38" s="31">
        <v>271071783</v>
      </c>
      <c r="J38" s="31">
        <v>271071783</v>
      </c>
      <c r="K38" s="31">
        <v>271071783</v>
      </c>
      <c r="L38" s="31">
        <v>271071783</v>
      </c>
      <c r="M38" s="31">
        <v>271071783</v>
      </c>
      <c r="N38" s="31">
        <v>271071783</v>
      </c>
      <c r="O38" s="31">
        <v>271071783</v>
      </c>
      <c r="P38" s="31">
        <v>271071783</v>
      </c>
      <c r="Q38" s="31">
        <v>271071783</v>
      </c>
      <c r="R38" s="31">
        <v>271071783</v>
      </c>
      <c r="X38" s="1"/>
    </row>
    <row r="39" spans="2:24" s="2" customFormat="1">
      <c r="B39" s="61" t="s">
        <v>26</v>
      </c>
      <c r="C39" s="63">
        <f t="shared" ref="C39" si="28">C37*1000000/C38</f>
        <v>11.012101476843442</v>
      </c>
      <c r="D39" s="63">
        <f t="shared" ref="D39" si="29">D37*1000000/D38</f>
        <v>12.210787723338951</v>
      </c>
      <c r="E39" s="63">
        <f t="shared" ref="E39:F39" si="30">E37*1000000/E38</f>
        <v>12.210787723338951</v>
      </c>
      <c r="F39" s="63">
        <f t="shared" si="30"/>
        <v>14.951759106553705</v>
      </c>
      <c r="G39" s="63">
        <f t="shared" ref="G39:H39" si="31">G37*1000000/G38</f>
        <v>16.165459759417306</v>
      </c>
      <c r="H39" s="63">
        <f t="shared" si="31"/>
        <v>16.180215998357895</v>
      </c>
      <c r="I39" s="63">
        <f t="shared" ref="I39" si="32">I37*1000000/I38</f>
        <v>14.446357922838468</v>
      </c>
      <c r="J39" s="63">
        <f t="shared" ref="J39:K39" si="33">J37*1000000/J38</f>
        <v>14.446357922838468</v>
      </c>
      <c r="K39" s="63">
        <f t="shared" si="33"/>
        <v>13.848730245744537</v>
      </c>
      <c r="L39" s="63">
        <f t="shared" ref="L39:P39" si="34">L37*1000000/L38</f>
        <v>13.612630422695084</v>
      </c>
      <c r="M39" s="63">
        <f t="shared" si="34"/>
        <v>11.882461406910803</v>
      </c>
      <c r="N39" s="63">
        <f t="shared" si="34"/>
        <v>9.9014363291364784</v>
      </c>
      <c r="O39" s="63">
        <f t="shared" si="34"/>
        <v>9.9014363291364784</v>
      </c>
      <c r="P39" s="63">
        <f t="shared" si="34"/>
        <v>9.7686301786711596</v>
      </c>
      <c r="Q39" s="63">
        <f t="shared" ref="Q39:R39" si="35">Q37*1000000/Q38</f>
        <v>7.794983220367131</v>
      </c>
      <c r="R39" s="63">
        <f t="shared" si="35"/>
        <v>8.1712673133521978</v>
      </c>
      <c r="X39" s="1"/>
    </row>
    <row r="40" spans="2:24" s="2" customFormat="1">
      <c r="B40" s="50"/>
      <c r="C40" s="50"/>
      <c r="D40" s="50"/>
      <c r="E40" s="50"/>
      <c r="F40" s="50"/>
      <c r="G40" s="50"/>
      <c r="H40" s="50"/>
      <c r="I40" s="50"/>
      <c r="J40" s="50"/>
      <c r="K40" s="50"/>
      <c r="L40" s="50"/>
      <c r="M40" s="50"/>
      <c r="N40" s="50"/>
      <c r="O40" s="50"/>
      <c r="P40" s="50"/>
      <c r="Q40" s="50"/>
      <c r="R40" s="50"/>
      <c r="X40" s="1"/>
    </row>
    <row r="41" spans="2:24" s="2" customFormat="1">
      <c r="D41" s="108"/>
      <c r="X41" s="1"/>
    </row>
    <row r="42" spans="2:24">
      <c r="B42" s="4" t="s">
        <v>32</v>
      </c>
      <c r="C42" s="10" t="s">
        <v>275</v>
      </c>
      <c r="D42" s="10" t="s">
        <v>272</v>
      </c>
      <c r="E42" s="10" t="s">
        <v>271</v>
      </c>
      <c r="F42" s="10" t="s">
        <v>269</v>
      </c>
      <c r="G42" s="10" t="s">
        <v>261</v>
      </c>
      <c r="H42" s="10" t="s">
        <v>250</v>
      </c>
      <c r="I42" s="10" t="s">
        <v>248</v>
      </c>
      <c r="J42" s="10" t="s">
        <v>247</v>
      </c>
      <c r="K42" s="10" t="s">
        <v>244</v>
      </c>
      <c r="L42" s="10" t="s">
        <v>242</v>
      </c>
      <c r="M42" s="10" t="s">
        <v>232</v>
      </c>
      <c r="N42" s="10" t="s">
        <v>230</v>
      </c>
      <c r="O42" s="10" t="s">
        <v>229</v>
      </c>
      <c r="P42" s="10" t="s">
        <v>226</v>
      </c>
      <c r="Q42" s="10" t="s">
        <v>214</v>
      </c>
      <c r="R42" s="10" t="s">
        <v>199</v>
      </c>
    </row>
    <row r="43" spans="2:24" s="2" customFormat="1">
      <c r="B43" s="15" t="s">
        <v>114</v>
      </c>
      <c r="C43" s="67">
        <f>C14+E14+F14+G14</f>
        <v>3142</v>
      </c>
      <c r="D43" s="31">
        <f>D14</f>
        <v>3298</v>
      </c>
      <c r="E43" s="67">
        <f>E14+F14+G14+H14</f>
        <v>3298</v>
      </c>
      <c r="F43" s="67">
        <f>F14+G14+H14+J14</f>
        <v>3652</v>
      </c>
      <c r="G43" s="67">
        <f>G14+H14+J14+K14</f>
        <v>3567</v>
      </c>
      <c r="H43" s="67">
        <f>H14+J14+K14+L14</f>
        <v>3775</v>
      </c>
      <c r="I43" s="31">
        <f>I14</f>
        <v>3855</v>
      </c>
      <c r="J43" s="67">
        <f>J14+K14+L14+M14</f>
        <v>3855</v>
      </c>
      <c r="K43" s="67">
        <f>K14+L14+M14+O14</f>
        <v>3723</v>
      </c>
      <c r="L43" s="67">
        <f>L14+M14+O14+P14</f>
        <v>3887</v>
      </c>
      <c r="M43" s="67">
        <f>M14+O14+P14+Q14</f>
        <v>3557</v>
      </c>
      <c r="N43" s="31">
        <f>N14</f>
        <v>3205</v>
      </c>
      <c r="O43" s="67">
        <f>O14+P14+Q14+R14</f>
        <v>3205</v>
      </c>
      <c r="P43" s="67">
        <v>2891</v>
      </c>
      <c r="Q43" s="67">
        <v>2435</v>
      </c>
      <c r="R43" s="67">
        <v>2368</v>
      </c>
      <c r="X43" s="1"/>
    </row>
    <row r="44" spans="2:24" s="2" customFormat="1">
      <c r="B44" s="15" t="s">
        <v>117</v>
      </c>
      <c r="C44" s="31">
        <f>RR!C35</f>
        <v>271065428</v>
      </c>
      <c r="D44" s="31">
        <v>271071783</v>
      </c>
      <c r="E44" s="31">
        <v>271071783</v>
      </c>
      <c r="F44" s="31">
        <v>271071783</v>
      </c>
      <c r="G44" s="31">
        <v>271071783</v>
      </c>
      <c r="H44" s="31">
        <v>271071783</v>
      </c>
      <c r="I44" s="31">
        <v>271071783</v>
      </c>
      <c r="J44" s="31">
        <v>271071783</v>
      </c>
      <c r="K44" s="31">
        <v>271071783</v>
      </c>
      <c r="L44" s="31">
        <v>271071783</v>
      </c>
      <c r="M44" s="31">
        <v>271071783</v>
      </c>
      <c r="N44" s="31">
        <v>271071783</v>
      </c>
      <c r="O44" s="31">
        <v>271071783</v>
      </c>
      <c r="P44" s="31">
        <v>271071783</v>
      </c>
      <c r="Q44" s="31">
        <v>271071783</v>
      </c>
      <c r="R44" s="31">
        <v>271071783</v>
      </c>
      <c r="X44" s="1"/>
    </row>
    <row r="45" spans="2:24" s="2" customFormat="1">
      <c r="B45" s="61" t="s">
        <v>32</v>
      </c>
      <c r="C45" s="63">
        <f t="shared" ref="C45" si="36">C43*1000000/C44</f>
        <v>11.591297433916951</v>
      </c>
      <c r="D45" s="63">
        <f t="shared" ref="D45" si="37">D43*1000000/D44</f>
        <v>12.166519006517177</v>
      </c>
      <c r="E45" s="63">
        <f t="shared" ref="E45:F45" si="38">E43*1000000/E44</f>
        <v>12.166519006517177</v>
      </c>
      <c r="F45" s="63">
        <f t="shared" si="38"/>
        <v>13.472446152759471</v>
      </c>
      <c r="G45" s="63">
        <f t="shared" ref="G45:H45" si="39">G43*1000000/G44</f>
        <v>13.158876075271914</v>
      </c>
      <c r="H45" s="63">
        <f t="shared" si="39"/>
        <v>13.92620050018264</v>
      </c>
      <c r="I45" s="63">
        <f t="shared" ref="I45" si="40">I43*1000000/I44</f>
        <v>14.221325278994458</v>
      </c>
      <c r="J45" s="63">
        <f t="shared" ref="J45" si="41">J43*1000000/J44</f>
        <v>14.221325278994458</v>
      </c>
      <c r="K45" s="63">
        <f t="shared" ref="K45:L45" si="42">K43*1000000/K44</f>
        <v>13.734369393954958</v>
      </c>
      <c r="L45" s="63">
        <f t="shared" si="42"/>
        <v>14.339375190519185</v>
      </c>
      <c r="M45" s="63">
        <f t="shared" ref="M45:Q45" si="43">M43*1000000/M44</f>
        <v>13.121985477920438</v>
      </c>
      <c r="N45" s="63">
        <f t="shared" ref="N45" si="44">N43*1000000/N44</f>
        <v>11.82343645114844</v>
      </c>
      <c r="O45" s="63">
        <f t="shared" si="43"/>
        <v>11.82343645114844</v>
      </c>
      <c r="P45" s="63">
        <f t="shared" si="43"/>
        <v>10.665071694312056</v>
      </c>
      <c r="Q45" s="63">
        <f t="shared" si="43"/>
        <v>8.9828604550846958</v>
      </c>
      <c r="R45" s="63">
        <f t="shared" ref="R45" si="45">R43*1000000/R44</f>
        <v>8.7356934528297998</v>
      </c>
      <c r="X45" s="1"/>
    </row>
    <row r="46" spans="2:24" s="2" customFormat="1">
      <c r="X46" s="1"/>
    </row>
    <row r="47" spans="2:24" s="2" customFormat="1">
      <c r="D47" s="108"/>
      <c r="X47" s="1"/>
    </row>
    <row r="48" spans="2:24" s="2" customFormat="1">
      <c r="B48" s="4" t="s">
        <v>215</v>
      </c>
      <c r="C48" s="10" t="s">
        <v>275</v>
      </c>
      <c r="D48" s="10" t="s">
        <v>272</v>
      </c>
      <c r="E48" s="10" t="s">
        <v>272</v>
      </c>
      <c r="F48" s="10" t="s">
        <v>270</v>
      </c>
      <c r="G48" s="10" t="s">
        <v>262</v>
      </c>
      <c r="H48" s="10" t="s">
        <v>250</v>
      </c>
      <c r="I48" s="10" t="s">
        <v>248</v>
      </c>
      <c r="J48" s="10" t="s">
        <v>248</v>
      </c>
      <c r="K48" s="10" t="s">
        <v>245</v>
      </c>
      <c r="L48" s="10" t="s">
        <v>243</v>
      </c>
      <c r="M48" s="10" t="s">
        <v>232</v>
      </c>
      <c r="N48" s="10" t="s">
        <v>230</v>
      </c>
      <c r="O48" s="10" t="s">
        <v>230</v>
      </c>
      <c r="P48" s="10" t="s">
        <v>227</v>
      </c>
      <c r="Q48" s="10" t="s">
        <v>224</v>
      </c>
      <c r="R48" s="10" t="s">
        <v>199</v>
      </c>
      <c r="X48" s="1"/>
    </row>
    <row r="49" spans="2:24" s="2" customFormat="1">
      <c r="B49" s="82" t="s">
        <v>216</v>
      </c>
      <c r="C49" s="84">
        <f>D66</f>
        <v>-8367</v>
      </c>
      <c r="D49" s="84">
        <f>I66</f>
        <v>-10026</v>
      </c>
      <c r="E49" s="84">
        <f>I66</f>
        <v>-10026</v>
      </c>
      <c r="F49" s="84">
        <f>I66</f>
        <v>-10026</v>
      </c>
      <c r="G49" s="84">
        <f>I66</f>
        <v>-10026</v>
      </c>
      <c r="H49" s="84">
        <f>I66</f>
        <v>-10026</v>
      </c>
      <c r="I49" s="84">
        <v>-14914</v>
      </c>
      <c r="J49" s="84">
        <f>N66</f>
        <v>-14914</v>
      </c>
      <c r="K49" s="84">
        <f>N66</f>
        <v>-14914</v>
      </c>
      <c r="L49" s="84">
        <f>N66</f>
        <v>-14914</v>
      </c>
      <c r="M49" s="84">
        <f>N66</f>
        <v>-14914</v>
      </c>
      <c r="N49" s="84">
        <v>-10499</v>
      </c>
      <c r="O49" s="84">
        <v>-10499</v>
      </c>
      <c r="P49" s="84">
        <v>-10499</v>
      </c>
      <c r="Q49" s="84">
        <v>-10499</v>
      </c>
      <c r="R49" s="84">
        <v>-10499</v>
      </c>
      <c r="X49" s="1"/>
    </row>
    <row r="50" spans="2:24" s="2" customFormat="1">
      <c r="B50" s="28" t="s">
        <v>31</v>
      </c>
      <c r="C50" s="67">
        <f>C16</f>
        <v>741</v>
      </c>
      <c r="D50" s="67">
        <f>D16</f>
        <v>4569</v>
      </c>
      <c r="E50" s="67">
        <f>E16+F16+G16+H16</f>
        <v>4569</v>
      </c>
      <c r="F50" s="67">
        <f>F16+G16+H16</f>
        <v>3551</v>
      </c>
      <c r="G50" s="67">
        <f>G16+H16</f>
        <v>2382</v>
      </c>
      <c r="H50" s="67">
        <f>H16</f>
        <v>1052</v>
      </c>
      <c r="I50" s="67">
        <f>I16</f>
        <v>5332</v>
      </c>
      <c r="J50" s="67">
        <f>J16+K16+L16+M16</f>
        <v>5332</v>
      </c>
      <c r="K50" s="67">
        <f>K16+L16+M16</f>
        <v>3519</v>
      </c>
      <c r="L50" s="67">
        <f>L16+M16</f>
        <v>2128</v>
      </c>
      <c r="M50" s="67">
        <f>M16</f>
        <v>688</v>
      </c>
      <c r="N50" s="67">
        <f>N16</f>
        <v>4167</v>
      </c>
      <c r="O50" s="67">
        <f>O16+P16+Q16+R16</f>
        <v>4167</v>
      </c>
      <c r="P50" s="67">
        <f>P16+Q16+R16</f>
        <v>2642</v>
      </c>
      <c r="Q50" s="67">
        <f>Q16+R16</f>
        <v>1230</v>
      </c>
      <c r="R50" s="67">
        <f>R16</f>
        <v>179</v>
      </c>
      <c r="X50" s="1"/>
    </row>
    <row r="51" spans="2:24" s="2" customFormat="1">
      <c r="B51" s="60" t="s">
        <v>231</v>
      </c>
      <c r="C51" s="54">
        <v>0</v>
      </c>
      <c r="D51" s="54">
        <f>SUM(E51:H51)</f>
        <v>0</v>
      </c>
      <c r="E51" s="54">
        <v>0</v>
      </c>
      <c r="F51" s="54">
        <v>0</v>
      </c>
      <c r="G51" s="54">
        <v>0</v>
      </c>
      <c r="H51" s="54">
        <v>0</v>
      </c>
      <c r="I51" s="54">
        <f>SUM(J51:M51)</f>
        <v>0</v>
      </c>
      <c r="J51" s="54">
        <v>0</v>
      </c>
      <c r="K51" s="54">
        <v>0</v>
      </c>
      <c r="L51" s="54">
        <v>0</v>
      </c>
      <c r="M51" s="54">
        <v>0</v>
      </c>
      <c r="N51" s="54">
        <f>SUM(O51:R51)</f>
        <v>10</v>
      </c>
      <c r="O51" s="54">
        <v>10</v>
      </c>
      <c r="P51" s="54">
        <v>0</v>
      </c>
      <c r="Q51" s="54">
        <v>0</v>
      </c>
      <c r="R51" s="54">
        <v>0</v>
      </c>
      <c r="X51" s="1"/>
    </row>
    <row r="52" spans="2:24" s="2" customFormat="1">
      <c r="B52" s="28" t="s">
        <v>107</v>
      </c>
      <c r="C52" s="67">
        <f>C17</f>
        <v>-117</v>
      </c>
      <c r="D52" s="67">
        <f>D17</f>
        <v>-98</v>
      </c>
      <c r="E52" s="67">
        <f>E17+F17+G17+H17</f>
        <v>-98</v>
      </c>
      <c r="F52" s="67">
        <f>F17+G17+H17</f>
        <v>-8</v>
      </c>
      <c r="G52" s="67">
        <f>G17+H17</f>
        <v>-21</v>
      </c>
      <c r="H52" s="67">
        <f>H17</f>
        <v>-76</v>
      </c>
      <c r="I52" s="67">
        <f>I17</f>
        <v>-325</v>
      </c>
      <c r="J52" s="67">
        <f>J17+K17+L17+M17</f>
        <v>-325</v>
      </c>
      <c r="K52" s="67">
        <f>K17+L17+M17</f>
        <v>-205</v>
      </c>
      <c r="L52" s="67">
        <f>L17+M17</f>
        <v>-181</v>
      </c>
      <c r="M52" s="67">
        <f>M17</f>
        <v>-104</v>
      </c>
      <c r="N52" s="67">
        <f>N17</f>
        <v>-353</v>
      </c>
      <c r="O52" s="67">
        <f>O17+P17+Q17+R17</f>
        <v>-353</v>
      </c>
      <c r="P52" s="67">
        <f>P17+Q17+R17</f>
        <v>-226</v>
      </c>
      <c r="Q52" s="67">
        <f>Q17+R17</f>
        <v>-133</v>
      </c>
      <c r="R52" s="67">
        <f>R17</f>
        <v>-61</v>
      </c>
      <c r="X52" s="1"/>
    </row>
    <row r="53" spans="2:24" s="2" customFormat="1">
      <c r="B53" s="28" t="s">
        <v>108</v>
      </c>
      <c r="C53" s="67">
        <f>C19</f>
        <v>-22</v>
      </c>
      <c r="D53" s="67">
        <f>D19</f>
        <v>-199</v>
      </c>
      <c r="E53" s="67">
        <f>E19+F19+G19+H19</f>
        <v>-199</v>
      </c>
      <c r="F53" s="67">
        <f>F19+G19+H19</f>
        <v>-166</v>
      </c>
      <c r="G53" s="67">
        <f>G19+H19</f>
        <v>-121</v>
      </c>
      <c r="H53" s="67">
        <f>H19</f>
        <v>-80</v>
      </c>
      <c r="I53" s="67">
        <f>I19</f>
        <v>-319</v>
      </c>
      <c r="J53" s="67">
        <f>J19+K19+L19+M19</f>
        <v>-319</v>
      </c>
      <c r="K53" s="67">
        <f>K19+L19+M19</f>
        <v>-226</v>
      </c>
      <c r="L53" s="67">
        <f>L19+M19</f>
        <v>-156</v>
      </c>
      <c r="M53" s="67">
        <f>M19</f>
        <v>-70</v>
      </c>
      <c r="N53" s="67">
        <f>N19</f>
        <v>-377</v>
      </c>
      <c r="O53" s="67">
        <f>O19+P19+Q19+R19</f>
        <v>-377</v>
      </c>
      <c r="P53" s="67">
        <f>P19+Q19+R19</f>
        <v>-289</v>
      </c>
      <c r="Q53" s="67">
        <f>Q19+R19</f>
        <v>-243</v>
      </c>
      <c r="R53" s="67">
        <f>R19</f>
        <v>-165</v>
      </c>
      <c r="X53" s="1"/>
    </row>
    <row r="54" spans="2:24" s="2" customFormat="1">
      <c r="B54" s="28" t="s">
        <v>109</v>
      </c>
      <c r="C54" s="67">
        <f>C20</f>
        <v>-202</v>
      </c>
      <c r="D54" s="67">
        <f>D20</f>
        <v>-962</v>
      </c>
      <c r="E54" s="67">
        <f>E20+F20+G20+H20</f>
        <v>-962</v>
      </c>
      <c r="F54" s="67">
        <f>F20+G20+H20</f>
        <v>-721</v>
      </c>
      <c r="G54" s="67">
        <f>G20+H20</f>
        <v>-420</v>
      </c>
      <c r="H54" s="67">
        <f>H20</f>
        <v>-171</v>
      </c>
      <c r="I54" s="67">
        <f>I20</f>
        <v>-772</v>
      </c>
      <c r="J54" s="67">
        <f>J20+K20+L20+M20</f>
        <v>-772</v>
      </c>
      <c r="K54" s="67">
        <f>K20+L20+M20</f>
        <v>-569</v>
      </c>
      <c r="L54" s="67">
        <f>L20+M20</f>
        <v>-437</v>
      </c>
      <c r="M54" s="67">
        <f>M20</f>
        <v>-259</v>
      </c>
      <c r="N54" s="67">
        <f>N20</f>
        <v>-763</v>
      </c>
      <c r="O54" s="67">
        <f>O20+P20+Q20+R20</f>
        <v>-763</v>
      </c>
      <c r="P54" s="67">
        <f>P20+Q20+R20</f>
        <v>-678</v>
      </c>
      <c r="Q54" s="67">
        <f>Q20+R20</f>
        <v>-506</v>
      </c>
      <c r="R54" s="67">
        <f>R20</f>
        <v>-235</v>
      </c>
      <c r="X54" s="1"/>
    </row>
    <row r="55" spans="2:24" s="2" customFormat="1">
      <c r="B55" s="82" t="s">
        <v>25</v>
      </c>
      <c r="C55" s="84">
        <f t="shared" ref="C55" si="46">SUM(C50:C54)</f>
        <v>400</v>
      </c>
      <c r="D55" s="84">
        <f t="shared" ref="D55" si="47">SUM(D50:D54)</f>
        <v>3310</v>
      </c>
      <c r="E55" s="84">
        <f t="shared" ref="E55" si="48">SUM(E50:E54)</f>
        <v>3310</v>
      </c>
      <c r="F55" s="84">
        <f t="shared" ref="F55:R55" si="49">SUM(F50:F54)</f>
        <v>2656</v>
      </c>
      <c r="G55" s="84">
        <f t="shared" si="49"/>
        <v>1820</v>
      </c>
      <c r="H55" s="84">
        <f t="shared" si="49"/>
        <v>725</v>
      </c>
      <c r="I55" s="84">
        <f t="shared" si="49"/>
        <v>3916</v>
      </c>
      <c r="J55" s="84">
        <f t="shared" si="49"/>
        <v>3916</v>
      </c>
      <c r="K55" s="84">
        <f t="shared" si="49"/>
        <v>2519</v>
      </c>
      <c r="L55" s="84">
        <f t="shared" si="49"/>
        <v>1354</v>
      </c>
      <c r="M55" s="84">
        <f t="shared" si="49"/>
        <v>255</v>
      </c>
      <c r="N55" s="84">
        <f t="shared" si="49"/>
        <v>2684</v>
      </c>
      <c r="O55" s="84">
        <f t="shared" si="49"/>
        <v>2684</v>
      </c>
      <c r="P55" s="84">
        <f t="shared" si="49"/>
        <v>1449</v>
      </c>
      <c r="Q55" s="84">
        <f t="shared" si="49"/>
        <v>348</v>
      </c>
      <c r="R55" s="84">
        <f t="shared" si="49"/>
        <v>-282</v>
      </c>
      <c r="X55" s="1"/>
    </row>
    <row r="56" spans="2:24" s="2" customFormat="1">
      <c r="B56" s="28" t="s">
        <v>110</v>
      </c>
      <c r="C56" s="67">
        <f>C22</f>
        <v>-1</v>
      </c>
      <c r="D56" s="67">
        <f t="shared" ref="D56" si="50">D22</f>
        <v>-573</v>
      </c>
      <c r="E56" s="67">
        <f>E22+F22+G22+H22</f>
        <v>-573</v>
      </c>
      <c r="F56" s="67">
        <f>F22+G22+H22</f>
        <v>-181</v>
      </c>
      <c r="G56" s="67">
        <f>G22+H22</f>
        <v>-174</v>
      </c>
      <c r="H56" s="67">
        <f t="shared" ref="H56:I58" si="51">H22</f>
        <v>-157</v>
      </c>
      <c r="I56" s="67">
        <f t="shared" si="51"/>
        <v>3</v>
      </c>
      <c r="J56" s="67">
        <f>J22+K22+L22+M22</f>
        <v>3</v>
      </c>
      <c r="K56" s="67">
        <f>K22+L22+M22</f>
        <v>3</v>
      </c>
      <c r="L56" s="67">
        <f>L22+M22</f>
        <v>3</v>
      </c>
      <c r="M56" s="67">
        <f t="shared" ref="M56:N58" si="52">M22</f>
        <v>-3</v>
      </c>
      <c r="N56" s="67">
        <f t="shared" si="52"/>
        <v>-3066</v>
      </c>
      <c r="O56" s="67">
        <f>O22+P22+Q22+R22</f>
        <v>-3066</v>
      </c>
      <c r="P56" s="67">
        <f>P22+Q22+R22</f>
        <v>-2241</v>
      </c>
      <c r="Q56" s="67">
        <f>Q22+R22</f>
        <v>-1108</v>
      </c>
      <c r="R56" s="67">
        <f>R22</f>
        <v>-1099</v>
      </c>
      <c r="X56" s="1"/>
    </row>
    <row r="57" spans="2:24" s="2" customFormat="1">
      <c r="B57" s="28" t="s">
        <v>217</v>
      </c>
      <c r="C57" s="54">
        <f>C23</f>
        <v>149</v>
      </c>
      <c r="D57" s="54">
        <f t="shared" ref="D57" si="53">D23</f>
        <v>616</v>
      </c>
      <c r="E57" s="54">
        <f>E23+F23+G23+H23</f>
        <v>616</v>
      </c>
      <c r="F57" s="54">
        <f>F23+G23+H23</f>
        <v>143</v>
      </c>
      <c r="G57" s="54">
        <f>G23+H23</f>
        <v>143</v>
      </c>
      <c r="H57" s="54">
        <f t="shared" si="51"/>
        <v>-12</v>
      </c>
      <c r="I57" s="54">
        <f t="shared" si="51"/>
        <v>147</v>
      </c>
      <c r="J57" s="54">
        <f>J23+K23+L23+M23</f>
        <v>147</v>
      </c>
      <c r="K57" s="54">
        <f>K23+L23+M23</f>
        <v>147</v>
      </c>
      <c r="L57" s="54">
        <f>L23+M23</f>
        <v>147</v>
      </c>
      <c r="M57" s="54">
        <f t="shared" si="52"/>
        <v>27</v>
      </c>
      <c r="N57" s="54">
        <f t="shared" si="52"/>
        <v>0</v>
      </c>
      <c r="O57" s="54">
        <f>O23+P23+Q23+R23</f>
        <v>0</v>
      </c>
      <c r="P57" s="54">
        <f>P23+Q23+R23</f>
        <v>0</v>
      </c>
      <c r="Q57" s="54">
        <f>Q23+R23</f>
        <v>0</v>
      </c>
      <c r="R57" s="54">
        <f>R23</f>
        <v>0</v>
      </c>
      <c r="X57" s="1"/>
    </row>
    <row r="58" spans="2:24" s="2" customFormat="1">
      <c r="B58" s="28" t="s">
        <v>112</v>
      </c>
      <c r="C58" s="54">
        <f>C24</f>
        <v>0</v>
      </c>
      <c r="D58" s="67">
        <f t="shared" ref="D58" si="54">D24</f>
        <v>-1355</v>
      </c>
      <c r="E58" s="67">
        <f>E24+F24+G24+H24</f>
        <v>-1355</v>
      </c>
      <c r="F58" s="67">
        <f>F24+G24+H24</f>
        <v>-1355</v>
      </c>
      <c r="G58" s="67">
        <f>G24+H24</f>
        <v>-1355</v>
      </c>
      <c r="H58" s="54">
        <f t="shared" si="51"/>
        <v>0</v>
      </c>
      <c r="I58" s="54">
        <f t="shared" si="51"/>
        <v>0</v>
      </c>
      <c r="J58" s="54">
        <f>J24+K24+L24+M24</f>
        <v>0</v>
      </c>
      <c r="K58" s="54">
        <f>K24+L24+M24</f>
        <v>0</v>
      </c>
      <c r="L58" s="54">
        <f>L24+M24</f>
        <v>0</v>
      </c>
      <c r="M58" s="54">
        <f t="shared" si="52"/>
        <v>0</v>
      </c>
      <c r="N58" s="67">
        <f t="shared" si="52"/>
        <v>-1288</v>
      </c>
      <c r="O58" s="67">
        <f>O24+P24+Q24+R24</f>
        <v>-1288</v>
      </c>
      <c r="P58" s="67">
        <f>P24+Q24+R24</f>
        <v>-1288</v>
      </c>
      <c r="Q58" s="67">
        <f>Q24+R24</f>
        <v>-1288</v>
      </c>
      <c r="R58" s="54">
        <f>R24</f>
        <v>0</v>
      </c>
      <c r="X58" s="1"/>
    </row>
    <row r="59" spans="2:24" s="2" customFormat="1">
      <c r="B59" s="15" t="s">
        <v>254</v>
      </c>
      <c r="C59" s="54">
        <f>C25</f>
        <v>0</v>
      </c>
      <c r="D59" s="54">
        <f>E59</f>
        <v>-29</v>
      </c>
      <c r="E59" s="54">
        <f>G25+F25+E25+H25</f>
        <v>-29</v>
      </c>
      <c r="F59" s="54">
        <f>H25+G25+F25</f>
        <v>-29</v>
      </c>
      <c r="G59" s="54">
        <f>G25+H25</f>
        <v>-20</v>
      </c>
      <c r="H59" s="54">
        <f>H25</f>
        <v>-8</v>
      </c>
      <c r="I59" s="54">
        <v>0</v>
      </c>
      <c r="J59" s="54">
        <v>0</v>
      </c>
      <c r="K59" s="54">
        <v>0</v>
      </c>
      <c r="L59" s="54">
        <v>0</v>
      </c>
      <c r="M59" s="54">
        <v>0</v>
      </c>
      <c r="N59" s="54">
        <v>0</v>
      </c>
      <c r="O59" s="54">
        <v>0</v>
      </c>
      <c r="P59" s="54">
        <v>0</v>
      </c>
      <c r="Q59" s="54">
        <v>0</v>
      </c>
      <c r="R59" s="54">
        <v>0</v>
      </c>
      <c r="X59" s="1"/>
    </row>
    <row r="60" spans="2:24" s="2" customFormat="1">
      <c r="B60" s="15" t="s">
        <v>288</v>
      </c>
      <c r="C60" s="54">
        <v>-80</v>
      </c>
      <c r="D60" s="54">
        <v>0</v>
      </c>
      <c r="E60" s="54">
        <v>0</v>
      </c>
      <c r="F60" s="54">
        <v>0</v>
      </c>
      <c r="G60" s="54">
        <v>0</v>
      </c>
      <c r="H60" s="54">
        <v>0</v>
      </c>
      <c r="I60" s="54">
        <v>0</v>
      </c>
      <c r="J60" s="54">
        <v>0</v>
      </c>
      <c r="K60" s="54">
        <v>0</v>
      </c>
      <c r="L60" s="54">
        <v>0</v>
      </c>
      <c r="M60" s="54">
        <v>0</v>
      </c>
      <c r="N60" s="54">
        <v>0</v>
      </c>
      <c r="O60" s="54">
        <v>0</v>
      </c>
      <c r="P60" s="54">
        <v>0</v>
      </c>
      <c r="Q60" s="54">
        <v>0</v>
      </c>
      <c r="R60" s="54">
        <v>0</v>
      </c>
      <c r="X60" s="1"/>
    </row>
    <row r="61" spans="2:24" s="2" customFormat="1">
      <c r="B61" s="82" t="s">
        <v>218</v>
      </c>
      <c r="C61" s="84">
        <f>SUM(C55:C60)</f>
        <v>468</v>
      </c>
      <c r="D61" s="84">
        <f t="shared" ref="D61:R61" si="55">SUM(D55:D60)</f>
        <v>1969</v>
      </c>
      <c r="E61" s="84">
        <f t="shared" si="55"/>
        <v>1969</v>
      </c>
      <c r="F61" s="84">
        <f t="shared" si="55"/>
        <v>1234</v>
      </c>
      <c r="G61" s="84">
        <f t="shared" si="55"/>
        <v>414</v>
      </c>
      <c r="H61" s="84">
        <f t="shared" si="55"/>
        <v>548</v>
      </c>
      <c r="I61" s="84">
        <f t="shared" si="55"/>
        <v>4066</v>
      </c>
      <c r="J61" s="84">
        <f t="shared" si="55"/>
        <v>4066</v>
      </c>
      <c r="K61" s="84">
        <f t="shared" si="55"/>
        <v>2669</v>
      </c>
      <c r="L61" s="84">
        <f t="shared" si="55"/>
        <v>1504</v>
      </c>
      <c r="M61" s="84">
        <f t="shared" si="55"/>
        <v>279</v>
      </c>
      <c r="N61" s="84">
        <f t="shared" si="55"/>
        <v>-1670</v>
      </c>
      <c r="O61" s="84">
        <f t="shared" si="55"/>
        <v>-1670</v>
      </c>
      <c r="P61" s="84">
        <f t="shared" si="55"/>
        <v>-2080</v>
      </c>
      <c r="Q61" s="84">
        <f t="shared" si="55"/>
        <v>-2048</v>
      </c>
      <c r="R61" s="84">
        <f t="shared" si="55"/>
        <v>-1381</v>
      </c>
      <c r="S61" s="84"/>
      <c r="X61" s="1"/>
    </row>
    <row r="62" spans="2:24" s="2" customFormat="1">
      <c r="B62" s="28" t="s">
        <v>219</v>
      </c>
      <c r="C62" s="54">
        <v>0</v>
      </c>
      <c r="D62" s="54">
        <v>0</v>
      </c>
      <c r="E62" s="54">
        <v>0</v>
      </c>
      <c r="F62" s="54">
        <v>0</v>
      </c>
      <c r="G62" s="54">
        <v>0</v>
      </c>
      <c r="H62" s="54">
        <v>0</v>
      </c>
      <c r="I62" s="54">
        <v>0</v>
      </c>
      <c r="J62" s="54">
        <v>0</v>
      </c>
      <c r="K62" s="54">
        <v>0</v>
      </c>
      <c r="L62" s="54">
        <v>0</v>
      </c>
      <c r="M62" s="54">
        <v>0</v>
      </c>
      <c r="N62" s="54">
        <v>0</v>
      </c>
      <c r="O62" s="54">
        <v>0</v>
      </c>
      <c r="P62" s="54">
        <v>0</v>
      </c>
      <c r="Q62" s="54">
        <v>0</v>
      </c>
      <c r="R62" s="67">
        <v>-1288</v>
      </c>
      <c r="X62" s="1"/>
    </row>
    <row r="63" spans="2:24" s="2" customFormat="1">
      <c r="B63" s="28" t="s">
        <v>220</v>
      </c>
      <c r="C63" s="67">
        <v>-285</v>
      </c>
      <c r="D63" s="67">
        <v>-446</v>
      </c>
      <c r="E63" s="67">
        <v>-446</v>
      </c>
      <c r="F63" s="67">
        <v>-368</v>
      </c>
      <c r="G63" s="67">
        <v>-245</v>
      </c>
      <c r="H63" s="67">
        <v>-433</v>
      </c>
      <c r="I63" s="67">
        <v>732</v>
      </c>
      <c r="J63" s="67">
        <v>732</v>
      </c>
      <c r="K63" s="67">
        <v>53</v>
      </c>
      <c r="L63" s="67">
        <v>-38</v>
      </c>
      <c r="M63" s="67">
        <v>-1006</v>
      </c>
      <c r="N63" s="67">
        <v>-370</v>
      </c>
      <c r="O63" s="67">
        <v>-370</v>
      </c>
      <c r="P63" s="67">
        <v>-672</v>
      </c>
      <c r="Q63" s="67">
        <v>-295</v>
      </c>
      <c r="R63" s="67">
        <v>-179</v>
      </c>
      <c r="X63" s="1"/>
    </row>
    <row r="64" spans="2:24" s="2" customFormat="1">
      <c r="B64" s="28" t="s">
        <v>235</v>
      </c>
      <c r="C64" s="67">
        <v>69</v>
      </c>
      <c r="D64" s="67">
        <v>70</v>
      </c>
      <c r="E64" s="67">
        <v>70</v>
      </c>
      <c r="F64" s="67">
        <v>15</v>
      </c>
      <c r="G64" s="67">
        <v>-8</v>
      </c>
      <c r="H64" s="67">
        <v>15</v>
      </c>
      <c r="I64" s="67">
        <v>141</v>
      </c>
      <c r="J64" s="67">
        <v>141</v>
      </c>
      <c r="K64" s="67">
        <v>117</v>
      </c>
      <c r="L64" s="67">
        <v>56</v>
      </c>
      <c r="M64" s="67">
        <v>-3</v>
      </c>
      <c r="N64" s="67">
        <v>-2224</v>
      </c>
      <c r="O64" s="67">
        <v>-2224</v>
      </c>
      <c r="P64" s="67">
        <v>-2435</v>
      </c>
      <c r="Q64" s="67">
        <v>-2389</v>
      </c>
      <c r="R64" s="67">
        <v>-2419</v>
      </c>
      <c r="X64" s="1"/>
    </row>
    <row r="65" spans="2:24" s="2" customFormat="1">
      <c r="B65" s="28" t="s">
        <v>221</v>
      </c>
      <c r="C65" s="54">
        <v>75</v>
      </c>
      <c r="D65" s="54">
        <v>66</v>
      </c>
      <c r="E65" s="54">
        <v>66</v>
      </c>
      <c r="F65" s="54">
        <v>27</v>
      </c>
      <c r="G65" s="54">
        <v>16</v>
      </c>
      <c r="H65" s="54">
        <v>16</v>
      </c>
      <c r="I65" s="67">
        <v>-51</v>
      </c>
      <c r="J65" s="67">
        <v>-51</v>
      </c>
      <c r="K65" s="54">
        <v>-54</v>
      </c>
      <c r="L65" s="54">
        <v>-7</v>
      </c>
      <c r="M65" s="54">
        <v>0</v>
      </c>
      <c r="N65" s="67">
        <v>-151</v>
      </c>
      <c r="O65" s="67">
        <v>-151</v>
      </c>
      <c r="P65" s="67">
        <v>-174</v>
      </c>
      <c r="Q65" s="67">
        <v>-76</v>
      </c>
      <c r="R65" s="54">
        <v>0</v>
      </c>
      <c r="X65" s="1"/>
    </row>
    <row r="66" spans="2:24" s="2" customFormat="1">
      <c r="B66" s="61" t="s">
        <v>222</v>
      </c>
      <c r="C66" s="33">
        <f t="shared" ref="C66:Q66" si="56">C49+C61+C62+C63+C64+C65</f>
        <v>-8040</v>
      </c>
      <c r="D66" s="33">
        <f t="shared" si="56"/>
        <v>-8367</v>
      </c>
      <c r="E66" s="33">
        <f t="shared" si="56"/>
        <v>-8367</v>
      </c>
      <c r="F66" s="33">
        <f t="shared" si="56"/>
        <v>-9118</v>
      </c>
      <c r="G66" s="33">
        <f t="shared" si="56"/>
        <v>-9849</v>
      </c>
      <c r="H66" s="33">
        <f t="shared" si="56"/>
        <v>-9880</v>
      </c>
      <c r="I66" s="33">
        <f t="shared" si="56"/>
        <v>-10026</v>
      </c>
      <c r="J66" s="33">
        <f t="shared" si="56"/>
        <v>-10026</v>
      </c>
      <c r="K66" s="33">
        <f t="shared" si="56"/>
        <v>-12129</v>
      </c>
      <c r="L66" s="33">
        <f t="shared" si="56"/>
        <v>-13399</v>
      </c>
      <c r="M66" s="33">
        <f t="shared" si="56"/>
        <v>-15644</v>
      </c>
      <c r="N66" s="33">
        <f t="shared" si="56"/>
        <v>-14914</v>
      </c>
      <c r="O66" s="33">
        <f t="shared" si="56"/>
        <v>-14914</v>
      </c>
      <c r="P66" s="33">
        <f t="shared" si="56"/>
        <v>-15860</v>
      </c>
      <c r="Q66" s="33">
        <f t="shared" si="56"/>
        <v>-15307</v>
      </c>
      <c r="R66" s="33">
        <f>R49+R61+R62+R63+R64+R65</f>
        <v>-15766</v>
      </c>
      <c r="X66" s="1"/>
    </row>
    <row r="67" spans="2:24" s="2" customFormat="1">
      <c r="B67" s="89" t="s">
        <v>11</v>
      </c>
      <c r="C67" s="90">
        <f>(-C66/BR!C23)*100</f>
        <v>23.155348194228441</v>
      </c>
      <c r="D67" s="90">
        <f>(-D66/BR!D23)*100</f>
        <v>25.356082186799199</v>
      </c>
      <c r="E67" s="90">
        <f>(-E66/BR!D23)*100</f>
        <v>25.356082186799199</v>
      </c>
      <c r="F67" s="90">
        <f>(-F66/BR!E23)*100</f>
        <v>28.74074074074074</v>
      </c>
      <c r="G67" s="90">
        <f>(-G66/BR!F23)*100</f>
        <v>32.41935483870968</v>
      </c>
      <c r="H67" s="90">
        <f>(-H66/BR!G23)*100</f>
        <v>31.843233312921004</v>
      </c>
      <c r="I67" s="90">
        <f>(-I66/BR!H23)*100</f>
        <v>34.628535903015234</v>
      </c>
      <c r="J67" s="90">
        <f>(-J66/BR!H23)*100</f>
        <v>34.628535903015234</v>
      </c>
      <c r="K67" s="90">
        <f>(-K66/BR!I23)*100</f>
        <v>40.582862113962591</v>
      </c>
      <c r="L67" s="90">
        <f>(-L66/BR!J23)*100</f>
        <v>45.233272567686178</v>
      </c>
      <c r="M67" s="90">
        <f>(-M66/BR!K23)*100</f>
        <v>50.851644779612535</v>
      </c>
      <c r="N67" s="90">
        <f>(-N66/BR!L23)*100</f>
        <v>51.675271127126578</v>
      </c>
      <c r="O67" s="90">
        <f>(-O66/BR!L23)*100</f>
        <v>51.675271127126578</v>
      </c>
      <c r="P67" s="90">
        <f>(-P66/BR!M23)*100</f>
        <v>49.38348486735584</v>
      </c>
      <c r="Q67" s="90">
        <f>(-Q66/BR!N23)*100</f>
        <v>49.463581723001361</v>
      </c>
      <c r="R67" s="90">
        <f>(-R66/BR!O23)*100</f>
        <v>52.574363078564758</v>
      </c>
      <c r="X67" s="1"/>
    </row>
    <row r="68" spans="2:24" s="2" customFormat="1">
      <c r="B68" s="89" t="s">
        <v>223</v>
      </c>
      <c r="C68" s="91">
        <v>1.1000000000000001</v>
      </c>
      <c r="D68" s="91">
        <v>1.2</v>
      </c>
      <c r="E68" s="91">
        <v>1.2</v>
      </c>
      <c r="F68" s="91">
        <v>1.3</v>
      </c>
      <c r="G68" s="91">
        <v>1.5</v>
      </c>
      <c r="H68" s="91">
        <v>1.6</v>
      </c>
      <c r="I68" s="91">
        <v>1.7</v>
      </c>
      <c r="J68" s="91">
        <v>1.7</v>
      </c>
      <c r="K68" s="91">
        <v>2.2000000000000002</v>
      </c>
      <c r="L68" s="91">
        <v>2.4</v>
      </c>
      <c r="M68" s="91">
        <v>2.6</v>
      </c>
      <c r="N68" s="91">
        <v>2.5</v>
      </c>
      <c r="O68" s="91">
        <v>2.5</v>
      </c>
      <c r="P68" s="91">
        <v>2.6</v>
      </c>
      <c r="Q68" s="91">
        <v>2.5</v>
      </c>
      <c r="R68" s="92">
        <v>2.5</v>
      </c>
      <c r="X68" s="1"/>
    </row>
    <row r="69" spans="2:24" s="2" customFormat="1">
      <c r="B69" s="93" t="s">
        <v>233</v>
      </c>
      <c r="C69" s="93"/>
      <c r="D69" s="93"/>
      <c r="E69" s="93"/>
      <c r="F69" s="93"/>
      <c r="G69" s="93"/>
      <c r="H69" s="93"/>
      <c r="I69" s="109"/>
      <c r="J69" s="93"/>
      <c r="K69" s="93"/>
      <c r="L69" s="93"/>
      <c r="M69" s="88"/>
      <c r="N69" s="88"/>
      <c r="O69" s="88"/>
      <c r="P69" s="88"/>
      <c r="Q69" s="88"/>
      <c r="R69" s="88"/>
      <c r="X69" s="1"/>
    </row>
    <row r="70" spans="2:24" s="2" customFormat="1">
      <c r="B70" s="93" t="s">
        <v>234</v>
      </c>
      <c r="C70" s="93"/>
      <c r="D70" s="93"/>
      <c r="E70" s="93"/>
      <c r="F70" s="93"/>
      <c r="G70" s="93"/>
      <c r="H70" s="109"/>
      <c r="I70" s="109"/>
      <c r="J70" s="93"/>
      <c r="K70" s="109"/>
      <c r="L70" s="93"/>
      <c r="M70" s="83"/>
      <c r="N70" s="83"/>
      <c r="O70" s="83"/>
      <c r="P70" s="83"/>
      <c r="X70" s="1"/>
    </row>
    <row r="71" spans="2:24" s="2" customFormat="1">
      <c r="B71" s="95" t="s">
        <v>236</v>
      </c>
      <c r="C71" s="95"/>
      <c r="D71" s="95"/>
      <c r="E71" s="95"/>
      <c r="F71" s="95"/>
      <c r="G71" s="95"/>
      <c r="H71" s="110"/>
      <c r="I71" s="110"/>
      <c r="J71" s="95"/>
      <c r="K71" s="110"/>
      <c r="L71" s="95"/>
      <c r="X71" s="1"/>
    </row>
    <row r="72" spans="2:24" s="2" customFormat="1">
      <c r="X72" s="1"/>
    </row>
    <row r="73" spans="2:24" s="2" customFormat="1">
      <c r="X73" s="1"/>
    </row>
    <row r="74" spans="2:24" s="2" customFormat="1">
      <c r="X74" s="1"/>
    </row>
    <row r="75" spans="2:24" s="2" customFormat="1">
      <c r="Q75" s="87"/>
      <c r="X75" s="1"/>
    </row>
    <row r="76" spans="2:24" s="2" customFormat="1">
      <c r="X76" s="1"/>
    </row>
    <row r="77" spans="2:24" s="2" customFormat="1">
      <c r="X77" s="1"/>
    </row>
    <row r="78" spans="2:24" s="2" customFormat="1">
      <c r="X78" s="1"/>
    </row>
    <row r="79" spans="2:24" s="2" customFormat="1">
      <c r="X79" s="1"/>
    </row>
    <row r="80" spans="2:24" s="2" customFormat="1">
      <c r="X80" s="1"/>
    </row>
    <row r="81" spans="24:24" s="2" customFormat="1">
      <c r="X81" s="1"/>
    </row>
    <row r="82" spans="24:24" s="2" customFormat="1">
      <c r="X82" s="1"/>
    </row>
    <row r="83" spans="24:24" s="2" customFormat="1">
      <c r="X83" s="1"/>
    </row>
    <row r="84" spans="24:24" s="2" customFormat="1">
      <c r="X84" s="1"/>
    </row>
    <row r="85" spans="24:24" s="2" customFormat="1">
      <c r="X85" s="1"/>
    </row>
    <row r="86" spans="24:24" s="2" customFormat="1">
      <c r="X86" s="1"/>
    </row>
    <row r="87" spans="24:24" s="2" customFormat="1">
      <c r="X87" s="1"/>
    </row>
    <row r="88" spans="24:24" s="2" customFormat="1">
      <c r="X88" s="1"/>
    </row>
    <row r="89" spans="24:24" s="2" customFormat="1">
      <c r="X89" s="1"/>
    </row>
    <row r="90" spans="24:24" s="2" customFormat="1">
      <c r="X90" s="1"/>
    </row>
    <row r="91" spans="24:24" s="2" customFormat="1">
      <c r="X91" s="1"/>
    </row>
    <row r="92" spans="24:24" s="2" customFormat="1">
      <c r="X92" s="1"/>
    </row>
    <row r="93" spans="24:24" s="2" customFormat="1">
      <c r="X93" s="1"/>
    </row>
    <row r="94" spans="24:24" s="2" customFormat="1">
      <c r="X94" s="1"/>
    </row>
    <row r="95" spans="24:24" s="2" customFormat="1">
      <c r="X95" s="1"/>
    </row>
    <row r="96" spans="24:24" s="2" customFormat="1">
      <c r="X96" s="1"/>
    </row>
    <row r="97" spans="24:24" s="2" customFormat="1">
      <c r="X97" s="1"/>
    </row>
    <row r="98" spans="24:24" s="2" customFormat="1">
      <c r="X98" s="1"/>
    </row>
    <row r="99" spans="24:24" s="2" customFormat="1">
      <c r="X99" s="1"/>
    </row>
    <row r="100" spans="24:24" s="2" customFormat="1">
      <c r="X100" s="1"/>
    </row>
    <row r="101" spans="24:24" s="2" customFormat="1">
      <c r="X101" s="1"/>
    </row>
    <row r="102" spans="24:24" s="2" customFormat="1">
      <c r="X102" s="1"/>
    </row>
    <row r="103" spans="24:24" s="2" customFormat="1">
      <c r="X103" s="1"/>
    </row>
    <row r="104" spans="24:24" s="2" customFormat="1">
      <c r="X104" s="1"/>
    </row>
    <row r="105" spans="24:24" s="2" customFormat="1">
      <c r="X105" s="1"/>
    </row>
    <row r="106" spans="24:24" s="2" customFormat="1">
      <c r="X106" s="1"/>
    </row>
    <row r="107" spans="24:24" s="2" customFormat="1">
      <c r="X107" s="1"/>
    </row>
    <row r="108" spans="24:24" s="2" customFormat="1">
      <c r="X108" s="1"/>
    </row>
    <row r="109" spans="24:24" s="2" customFormat="1">
      <c r="X109" s="1"/>
    </row>
    <row r="110" spans="24:24" s="2" customFormat="1">
      <c r="X110" s="1"/>
    </row>
    <row r="111" spans="24:24" s="2" customFormat="1">
      <c r="X111" s="1"/>
    </row>
    <row r="112" spans="24:24" s="2" customFormat="1">
      <c r="X112" s="1"/>
    </row>
    <row r="113" spans="24:24" s="2" customFormat="1">
      <c r="X113" s="1"/>
    </row>
    <row r="114" spans="24:24" s="2" customFormat="1">
      <c r="X114" s="1"/>
    </row>
    <row r="115" spans="24:24" s="2" customFormat="1">
      <c r="X115" s="1"/>
    </row>
    <row r="116" spans="24:24" s="2" customFormat="1">
      <c r="X116" s="1"/>
    </row>
    <row r="117" spans="24:24" s="2" customFormat="1">
      <c r="X117" s="1"/>
    </row>
    <row r="118" spans="24:24" s="2" customFormat="1">
      <c r="X118" s="1"/>
    </row>
    <row r="119" spans="24:24" s="2" customFormat="1">
      <c r="X119" s="1"/>
    </row>
    <row r="120" spans="24:24" s="2" customFormat="1">
      <c r="X120" s="1"/>
    </row>
    <row r="121" spans="24:24" s="2" customFormat="1">
      <c r="X121" s="1"/>
    </row>
    <row r="122" spans="24:24" s="2" customFormat="1">
      <c r="X122" s="1"/>
    </row>
    <row r="123" spans="24:24" s="2" customFormat="1">
      <c r="X123" s="1"/>
    </row>
    <row r="124" spans="24:24" s="2" customFormat="1">
      <c r="X124" s="1"/>
    </row>
    <row r="125" spans="24:24" s="2" customFormat="1">
      <c r="X125" s="1"/>
    </row>
    <row r="126" spans="24:24" s="2" customFormat="1">
      <c r="X126" s="1"/>
    </row>
    <row r="127" spans="24:24" s="2" customFormat="1">
      <c r="X127" s="1"/>
    </row>
    <row r="128" spans="24:24" s="2" customFormat="1">
      <c r="X128" s="1"/>
    </row>
    <row r="129" spans="24:24" s="2" customFormat="1">
      <c r="X129" s="1"/>
    </row>
    <row r="130" spans="24:24" s="2" customFormat="1">
      <c r="X130" s="1"/>
    </row>
    <row r="131" spans="24:24" s="2" customFormat="1">
      <c r="X131" s="1"/>
    </row>
    <row r="132" spans="24:24" s="2" customFormat="1">
      <c r="X132" s="1"/>
    </row>
    <row r="133" spans="24:24" s="2" customFormat="1">
      <c r="X133" s="1"/>
    </row>
    <row r="134" spans="24:24" s="2" customFormat="1">
      <c r="X134" s="1"/>
    </row>
    <row r="135" spans="24:24" s="2" customFormat="1">
      <c r="X135" s="1"/>
    </row>
    <row r="136" spans="24:24" s="2" customFormat="1">
      <c r="X136" s="1"/>
    </row>
    <row r="137" spans="24:24" s="2" customFormat="1">
      <c r="X137" s="1"/>
    </row>
    <row r="138" spans="24:24" s="2" customFormat="1">
      <c r="X138" s="1"/>
    </row>
    <row r="139" spans="24:24" s="2" customFormat="1">
      <c r="X139" s="1"/>
    </row>
    <row r="140" spans="24:24" s="2" customFormat="1">
      <c r="X140" s="1"/>
    </row>
    <row r="141" spans="24:24" s="2" customFormat="1">
      <c r="X141" s="1"/>
    </row>
    <row r="142" spans="24:24" s="2" customFormat="1">
      <c r="X142" s="1"/>
    </row>
    <row r="143" spans="24:24" s="2" customFormat="1">
      <c r="X143" s="1"/>
    </row>
    <row r="144" spans="24:24" s="2" customFormat="1">
      <c r="X144" s="1"/>
    </row>
    <row r="145" spans="24:24" s="2" customFormat="1">
      <c r="X145" s="1"/>
    </row>
    <row r="146" spans="24:24" s="2" customFormat="1">
      <c r="X146" s="1"/>
    </row>
    <row r="147" spans="24:24" s="2" customFormat="1">
      <c r="X147" s="1"/>
    </row>
    <row r="148" spans="24:24" s="2" customFormat="1">
      <c r="X148" s="1"/>
    </row>
    <row r="149" spans="24:24" s="2" customFormat="1">
      <c r="X149" s="1"/>
    </row>
    <row r="150" spans="24:24" s="2" customFormat="1">
      <c r="X150" s="1"/>
    </row>
    <row r="151" spans="24:24" s="2" customFormat="1">
      <c r="X151" s="1"/>
    </row>
    <row r="152" spans="24:24" s="2" customFormat="1">
      <c r="X152" s="1"/>
    </row>
    <row r="153" spans="24:24" s="2" customFormat="1">
      <c r="X153" s="1"/>
    </row>
    <row r="154" spans="24:24" s="2" customFormat="1">
      <c r="X154" s="1"/>
    </row>
    <row r="155" spans="24:24" s="2" customFormat="1">
      <c r="X155" s="1"/>
    </row>
    <row r="156" spans="24:24" s="2" customFormat="1">
      <c r="X156" s="1"/>
    </row>
    <row r="157" spans="24:24" s="2" customFormat="1">
      <c r="X157" s="1"/>
    </row>
    <row r="158" spans="24:24" s="2" customFormat="1">
      <c r="X158" s="1"/>
    </row>
    <row r="159" spans="24:24" s="2" customFormat="1">
      <c r="X159" s="1"/>
    </row>
    <row r="160" spans="24:24" s="2" customFormat="1">
      <c r="X160" s="1"/>
    </row>
    <row r="161" spans="24:24" s="2" customFormat="1">
      <c r="X161" s="1"/>
    </row>
    <row r="162" spans="24:24" s="2" customFormat="1">
      <c r="X162" s="1"/>
    </row>
    <row r="163" spans="24:24" s="2" customFormat="1">
      <c r="X163" s="1"/>
    </row>
    <row r="164" spans="24:24" s="2" customFormat="1">
      <c r="X164" s="1"/>
    </row>
    <row r="165" spans="24:24" s="2" customFormat="1">
      <c r="X165" s="1"/>
    </row>
    <row r="166" spans="24:24" s="2" customFormat="1">
      <c r="X166" s="1"/>
    </row>
    <row r="167" spans="24:24" s="2" customFormat="1">
      <c r="X167" s="1"/>
    </row>
    <row r="168" spans="24:24" s="2" customFormat="1">
      <c r="X168" s="1"/>
    </row>
    <row r="169" spans="24:24" s="2" customFormat="1">
      <c r="X169" s="1"/>
    </row>
    <row r="170" spans="24:24" s="2" customFormat="1">
      <c r="X170" s="1"/>
    </row>
    <row r="171" spans="24:24" s="2" customFormat="1">
      <c r="X171" s="1"/>
    </row>
    <row r="172" spans="24:24" s="2" customFormat="1">
      <c r="X172" s="1"/>
    </row>
    <row r="173" spans="24:24" s="2" customFormat="1">
      <c r="X173" s="1"/>
    </row>
    <row r="174" spans="24:24" s="2" customFormat="1">
      <c r="X174" s="1"/>
    </row>
    <row r="175" spans="24:24" s="2" customFormat="1">
      <c r="X175" s="1"/>
    </row>
    <row r="176" spans="24:24" s="2" customFormat="1">
      <c r="X176" s="1"/>
    </row>
    <row r="177" spans="24:24" s="2" customFormat="1">
      <c r="X177" s="1"/>
    </row>
    <row r="178" spans="24:24" s="2" customFormat="1">
      <c r="X178" s="1"/>
    </row>
    <row r="179" spans="24:24" s="2" customFormat="1">
      <c r="X179" s="1"/>
    </row>
    <row r="180" spans="24:24" s="2" customFormat="1">
      <c r="X180" s="1"/>
    </row>
    <row r="181" spans="24:24" s="2" customFormat="1">
      <c r="X181" s="1"/>
    </row>
    <row r="182" spans="24:24" s="2" customFormat="1">
      <c r="X182" s="1"/>
    </row>
    <row r="183" spans="24:24" s="2" customFormat="1">
      <c r="X183" s="1"/>
    </row>
    <row r="184" spans="24:24" s="2" customFormat="1">
      <c r="X184" s="1"/>
    </row>
    <row r="185" spans="24:24" s="2" customFormat="1">
      <c r="X185" s="1"/>
    </row>
    <row r="186" spans="24:24" s="2" customFormat="1">
      <c r="X186" s="1"/>
    </row>
    <row r="187" spans="24:24" s="2" customFormat="1">
      <c r="X187" s="1"/>
    </row>
    <row r="188" spans="24:24" s="2" customFormat="1">
      <c r="X188" s="1"/>
    </row>
    <row r="189" spans="24:24" s="2" customFormat="1">
      <c r="X189" s="1"/>
    </row>
    <row r="190" spans="24:24" s="2" customFormat="1">
      <c r="X190" s="1"/>
    </row>
    <row r="191" spans="24:24" s="2" customFormat="1">
      <c r="X191" s="1"/>
    </row>
    <row r="192" spans="24:24" s="2" customFormat="1">
      <c r="X192" s="1"/>
    </row>
    <row r="193" spans="24:24" s="2" customFormat="1">
      <c r="X193" s="1"/>
    </row>
    <row r="194" spans="24:24" s="2" customFormat="1">
      <c r="X194" s="1"/>
    </row>
    <row r="195" spans="24:24" s="2" customFormat="1">
      <c r="X195" s="1"/>
    </row>
    <row r="196" spans="24:24" s="2" customFormat="1">
      <c r="X196" s="1"/>
    </row>
    <row r="197" spans="24:24" s="2" customFormat="1">
      <c r="X197" s="1"/>
    </row>
    <row r="198" spans="24:24" s="2" customFormat="1">
      <c r="X198" s="1"/>
    </row>
    <row r="199" spans="24:24" s="2" customFormat="1">
      <c r="X199" s="1"/>
    </row>
    <row r="200" spans="24:24" s="2" customFormat="1">
      <c r="X200" s="1"/>
    </row>
    <row r="201" spans="24:24" s="2" customFormat="1">
      <c r="X201" s="1"/>
    </row>
    <row r="202" spans="24:24" s="2" customFormat="1">
      <c r="X202" s="1"/>
    </row>
    <row r="203" spans="24:24" s="2" customFormat="1">
      <c r="X203" s="1"/>
    </row>
    <row r="204" spans="24:24" s="2" customFormat="1">
      <c r="X204" s="1"/>
    </row>
    <row r="205" spans="24:24" s="2" customFormat="1">
      <c r="X205" s="1"/>
    </row>
    <row r="206" spans="24:24" s="2" customFormat="1">
      <c r="X206" s="1"/>
    </row>
    <row r="207" spans="24:24" s="2" customFormat="1">
      <c r="X207" s="1"/>
    </row>
    <row r="208" spans="24:24" s="2" customFormat="1">
      <c r="X208" s="1"/>
    </row>
    <row r="209" spans="24:24" s="2" customFormat="1">
      <c r="X209" s="1"/>
    </row>
    <row r="210" spans="24:24" s="2" customFormat="1">
      <c r="X210" s="1"/>
    </row>
    <row r="211" spans="24:24" s="2" customFormat="1">
      <c r="X211" s="1"/>
    </row>
    <row r="212" spans="24:24" s="2" customFormat="1">
      <c r="X212" s="1"/>
    </row>
    <row r="213" spans="24:24" s="2" customFormat="1">
      <c r="X213" s="1"/>
    </row>
    <row r="214" spans="24:24" s="2" customFormat="1">
      <c r="X214" s="1"/>
    </row>
    <row r="215" spans="24:24" s="2" customFormat="1">
      <c r="X215" s="1"/>
    </row>
    <row r="216" spans="24:24" s="2" customFormat="1">
      <c r="X216" s="1"/>
    </row>
    <row r="217" spans="24:24" s="2" customFormat="1">
      <c r="X217" s="1"/>
    </row>
    <row r="218" spans="24:24" s="2" customFormat="1">
      <c r="X218" s="1"/>
    </row>
    <row r="219" spans="24:24" s="2" customFormat="1">
      <c r="X219" s="1"/>
    </row>
    <row r="220" spans="24:24" s="2" customFormat="1">
      <c r="X220" s="1"/>
    </row>
    <row r="221" spans="24:24" s="2" customFormat="1">
      <c r="X221" s="1"/>
    </row>
    <row r="222" spans="24:24" s="2" customFormat="1">
      <c r="X222" s="1"/>
    </row>
    <row r="223" spans="24:24" s="2" customFormat="1">
      <c r="X223" s="1"/>
    </row>
    <row r="224" spans="24:24" s="2" customFormat="1">
      <c r="X224" s="1"/>
    </row>
    <row r="225" spans="24:24" s="2" customFormat="1">
      <c r="X225" s="1"/>
    </row>
    <row r="226" spans="24:24" s="2" customFormat="1">
      <c r="X226" s="1"/>
    </row>
    <row r="227" spans="24:24" s="2" customFormat="1">
      <c r="X227" s="1"/>
    </row>
    <row r="228" spans="24:24" s="2" customFormat="1">
      <c r="X228" s="1"/>
    </row>
    <row r="229" spans="24:24" s="2" customFormat="1">
      <c r="X229" s="1"/>
    </row>
    <row r="230" spans="24:24" s="2" customFormat="1">
      <c r="X230" s="1"/>
    </row>
    <row r="231" spans="24:24" s="2" customFormat="1">
      <c r="X231" s="1"/>
    </row>
    <row r="232" spans="24:24" s="2" customFormat="1">
      <c r="X232" s="1"/>
    </row>
    <row r="233" spans="24:24" s="2" customFormat="1">
      <c r="X233" s="1"/>
    </row>
    <row r="234" spans="24:24" s="2" customFormat="1">
      <c r="X234" s="1"/>
    </row>
    <row r="235" spans="24:24" s="2" customFormat="1">
      <c r="X235" s="1"/>
    </row>
    <row r="236" spans="24:24" s="2" customFormat="1">
      <c r="X236" s="1"/>
    </row>
    <row r="237" spans="24:24" s="2" customFormat="1">
      <c r="X237" s="1"/>
    </row>
    <row r="238" spans="24:24" s="2" customFormat="1">
      <c r="X238" s="1"/>
    </row>
    <row r="239" spans="24:24" s="2" customFormat="1">
      <c r="X239" s="1"/>
    </row>
    <row r="240" spans="24:24" s="2" customFormat="1">
      <c r="X240" s="1"/>
    </row>
    <row r="241" spans="24:24" s="2" customFormat="1">
      <c r="X241" s="1"/>
    </row>
    <row r="242" spans="24:24" s="2" customFormat="1">
      <c r="X242" s="1"/>
    </row>
    <row r="243" spans="24:24" s="2" customFormat="1">
      <c r="X243" s="1"/>
    </row>
    <row r="244" spans="24:24" s="2" customFormat="1">
      <c r="X244" s="1"/>
    </row>
    <row r="245" spans="24:24" s="2" customFormat="1">
      <c r="X245" s="1"/>
    </row>
    <row r="246" spans="24:24" s="2" customFormat="1">
      <c r="X246" s="1"/>
    </row>
    <row r="247" spans="24:24" s="2" customFormat="1">
      <c r="X247" s="1"/>
    </row>
    <row r="248" spans="24:24" s="2" customFormat="1">
      <c r="X248" s="1"/>
    </row>
    <row r="249" spans="24:24" s="2" customFormat="1">
      <c r="X249" s="1"/>
    </row>
    <row r="250" spans="24:24" s="2" customFormat="1">
      <c r="X250" s="1"/>
    </row>
    <row r="251" spans="24:24" s="2" customFormat="1">
      <c r="X251" s="1"/>
    </row>
    <row r="252" spans="24:24" s="2" customFormat="1">
      <c r="X252" s="1"/>
    </row>
    <row r="253" spans="24:24" s="2" customFormat="1">
      <c r="X253" s="1"/>
    </row>
    <row r="254" spans="24:24" s="2" customFormat="1">
      <c r="X254" s="1"/>
    </row>
    <row r="255" spans="24:24" s="2" customFormat="1">
      <c r="X255" s="1"/>
    </row>
    <row r="256" spans="24:24" s="2" customFormat="1">
      <c r="X256" s="1"/>
    </row>
    <row r="257" spans="24:24" s="2" customFormat="1">
      <c r="X257" s="1"/>
    </row>
    <row r="258" spans="24:24" s="2" customFormat="1">
      <c r="X258" s="1"/>
    </row>
    <row r="259" spans="24:24" s="2" customFormat="1">
      <c r="X259" s="1"/>
    </row>
    <row r="260" spans="24:24" s="2" customFormat="1">
      <c r="X260" s="1"/>
    </row>
    <row r="261" spans="24:24" s="2" customFormat="1">
      <c r="X261" s="1"/>
    </row>
    <row r="262" spans="24:24" s="2" customFormat="1">
      <c r="X262" s="1"/>
    </row>
    <row r="263" spans="24:24" s="2" customFormat="1">
      <c r="X263" s="1"/>
    </row>
    <row r="264" spans="24:24" s="2" customFormat="1">
      <c r="X264" s="1"/>
    </row>
    <row r="265" spans="24:24" s="2" customFormat="1">
      <c r="X265" s="1"/>
    </row>
    <row r="266" spans="24:24" s="2" customFormat="1">
      <c r="X266" s="1"/>
    </row>
    <row r="267" spans="24:24" s="2" customFormat="1">
      <c r="X267" s="1"/>
    </row>
    <row r="268" spans="24:24" s="2" customFormat="1">
      <c r="X268" s="1"/>
    </row>
    <row r="269" spans="24:24" s="2" customFormat="1">
      <c r="X269" s="1"/>
    </row>
    <row r="270" spans="24:24" s="2" customFormat="1">
      <c r="X270" s="1"/>
    </row>
    <row r="271" spans="24:24" s="2" customFormat="1">
      <c r="X271" s="1"/>
    </row>
    <row r="272" spans="24:24" s="2" customFormat="1">
      <c r="X272" s="1"/>
    </row>
    <row r="273" spans="24:24" s="2" customFormat="1">
      <c r="X273" s="1"/>
    </row>
    <row r="274" spans="24:24" s="2" customFormat="1">
      <c r="X274" s="1"/>
    </row>
    <row r="275" spans="24:24" s="2" customFormat="1">
      <c r="X275" s="1"/>
    </row>
    <row r="276" spans="24:24" s="2" customFormat="1">
      <c r="X276" s="1"/>
    </row>
    <row r="277" spans="24:24" s="2" customFormat="1">
      <c r="X277" s="1"/>
    </row>
    <row r="278" spans="24:24" s="2" customFormat="1">
      <c r="X278" s="1"/>
    </row>
    <row r="279" spans="24:24" s="2" customFormat="1">
      <c r="X279" s="1"/>
    </row>
    <row r="280" spans="24:24" s="2" customFormat="1">
      <c r="X280" s="1"/>
    </row>
    <row r="281" spans="24:24" s="2" customFormat="1">
      <c r="X281" s="1"/>
    </row>
  </sheetData>
  <pageMargins left="0.70866141732283472" right="0.70866141732283472" top="0.74803149606299213" bottom="0.74803149606299213" header="0.31496062992125984" footer="0.31496062992125984"/>
  <pageSetup paperSize="9" scale="70" orientation="landscape" r:id="rId1"/>
  <customProperties>
    <customPr name="EpmWorksheetKeyString_GUID" r:id="rId2"/>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53</vt:i4>
      </vt:variant>
    </vt:vector>
  </HeadingPairs>
  <TitlesOfParts>
    <vt:vector size="57" baseType="lpstr">
      <vt:lpstr>Definitioner</vt:lpstr>
      <vt:lpstr>RR</vt:lpstr>
      <vt:lpstr>BR</vt:lpstr>
      <vt:lpstr>Kassaflöde</vt:lpstr>
      <vt:lpstr>RR!Average_capital_employed</vt:lpstr>
      <vt:lpstr>Avkastning_på_sysselsatt_kapital</vt:lpstr>
      <vt:lpstr>BR!Balance_Sheets__SEK_M</vt:lpstr>
      <vt:lpstr>Balansräkningar</vt:lpstr>
      <vt:lpstr>RR!Capital_turnover_rate</vt:lpstr>
      <vt:lpstr>Kassaflöde!CasConRat</vt:lpstr>
      <vt:lpstr>Kassaflöde!Cash_conversion_ratio</vt:lpstr>
      <vt:lpstr>Kassaflöde!Cash_Flow</vt:lpstr>
      <vt:lpstr>Kassaflöde!Cash_Flow__SEK_M</vt:lpstr>
      <vt:lpstr>RR!Earnings_per_share__SEK</vt:lpstr>
      <vt:lpstr>RR!EBIT</vt:lpstr>
      <vt:lpstr>EBIT_</vt:lpstr>
      <vt:lpstr>RR!EBIT__excluding_items_affecting_comparability</vt:lpstr>
      <vt:lpstr>EBIT__exklusive_jämförelsestörande_poster</vt:lpstr>
      <vt:lpstr>RR!EBIT_margin_excluding_items_affecting_comparability</vt:lpstr>
      <vt:lpstr>EBIT_marginal_exklusive_jämföreslsestörande_poster</vt:lpstr>
      <vt:lpstr>RR!EBITA__excluding_items_affecting_comparability</vt:lpstr>
      <vt:lpstr>EBITA__exklusive_jämförelsestörande_poster</vt:lpstr>
      <vt:lpstr>RR!EBITA_margin_excluding_items_affecting_comparability</vt:lpstr>
      <vt:lpstr>EBITA_marginal_exklusive_jämföreslsestörande_poster</vt:lpstr>
      <vt:lpstr>RR!EBITDA__excluding_items_affecting_comparability</vt:lpstr>
      <vt:lpstr>EBITDA__exklusive_jämförelsestörande_poster</vt:lpstr>
      <vt:lpstr>RR!EBITDA_margin_excluding_items_affecting_comparability</vt:lpstr>
      <vt:lpstr>EBITDA_marginal_exklusive_jämföreslsestörande_poster</vt:lpstr>
      <vt:lpstr>RR!EBITDA_Net_interest_income_expense</vt:lpstr>
      <vt:lpstr>EBITDA_Räntenetto</vt:lpstr>
      <vt:lpstr>RR!EBITspec</vt:lpstr>
      <vt:lpstr>BR!Eqasratio</vt:lpstr>
      <vt:lpstr>BR!Equity_assets_ratio</vt:lpstr>
      <vt:lpstr>Kassaflöde!Free_cash_flow</vt:lpstr>
      <vt:lpstr>Kassaflöde!Free_cash_flow_per_share</vt:lpstr>
      <vt:lpstr>Kassaflöde!Frepsha</vt:lpstr>
      <vt:lpstr>Fritt_kassaflöde</vt:lpstr>
      <vt:lpstr>Fritt_kassaflöde_per_aktie</vt:lpstr>
      <vt:lpstr>Genomsnittligt_sysselsatt_kapital__R12</vt:lpstr>
      <vt:lpstr>RR!Income_Statements__SEK_M</vt:lpstr>
      <vt:lpstr>Kapitalomsättningshastighet</vt:lpstr>
      <vt:lpstr>Kassaflödesrapporter</vt:lpstr>
      <vt:lpstr>Kassakonvertering</vt:lpstr>
      <vt:lpstr>Kassaflöde!opcapsh</vt:lpstr>
      <vt:lpstr>Kassaflöde!Operating_cash_flow</vt:lpstr>
      <vt:lpstr>Kassaflöde!Operating_cash_flow_per_share</vt:lpstr>
      <vt:lpstr>Operativt_kassaflöde</vt:lpstr>
      <vt:lpstr>Operativt_kassaflöde_per_aktie</vt:lpstr>
      <vt:lpstr>RR!P_E_ratio</vt:lpstr>
      <vt:lpstr>P_E_tal</vt:lpstr>
      <vt:lpstr>RR!PEra</vt:lpstr>
      <vt:lpstr>RR!RatCapTurn</vt:lpstr>
      <vt:lpstr>Resultat_per_aktie__SEK</vt:lpstr>
      <vt:lpstr>Resultaträkningar</vt:lpstr>
      <vt:lpstr>RR!RetCapEmp</vt:lpstr>
      <vt:lpstr>Rntek</vt:lpstr>
      <vt:lpstr>Soliditet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Katarina Jacobsson</dc:creator>
  <cp:lastModifiedBy>Katarina Jacobsson</cp:lastModifiedBy>
  <cp:lastPrinted>2019-07-16T12:12:56Z</cp:lastPrinted>
  <dcterms:created xsi:type="dcterms:W3CDTF">2018-01-31T16:01:07Z</dcterms:created>
  <dcterms:modified xsi:type="dcterms:W3CDTF">2022-04-27T06:08:21Z</dcterms:modified>
</cp:coreProperties>
</file>