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S:\Group Finance\Reports\Qrapp\2024\Q4\Nyckeltalsfiler\"/>
    </mc:Choice>
  </mc:AlternateContent>
  <xr:revisionPtr revIDLastSave="0" documentId="13_ncr:1_{E2DDA0C3-C73D-4B3E-A63F-B1048DC94CF2}" xr6:coauthVersionLast="47" xr6:coauthVersionMax="47" xr10:uidLastSave="{00000000-0000-0000-0000-000000000000}"/>
  <bookViews>
    <workbookView xWindow="-120" yWindow="-120" windowWidth="29040" windowHeight="17640" xr2:uid="{00000000-000D-0000-FFFF-FFFF00000000}"/>
  </bookViews>
  <sheets>
    <sheet name="Definitions" sheetId="5" r:id="rId1"/>
    <sheet name="IS" sheetId="2" r:id="rId2"/>
    <sheet name="BS" sheetId="3" r:id="rId3"/>
    <sheet name="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8" i="4" l="1"/>
  <c r="AE38" i="4"/>
  <c r="AD38" i="4"/>
  <c r="Z23" i="3"/>
  <c r="Z58" i="3" s="1"/>
  <c r="AF57" i="2"/>
  <c r="AF110" i="2"/>
  <c r="AF107" i="2"/>
  <c r="AF106" i="2"/>
  <c r="AF27" i="2"/>
  <c r="AF4" i="2"/>
  <c r="AF53" i="4"/>
  <c r="AF59" i="4" s="1"/>
  <c r="AF39" i="4"/>
  <c r="AF36" i="4"/>
  <c r="AF35" i="4"/>
  <c r="AF34" i="4"/>
  <c r="AF33" i="4"/>
  <c r="AF31" i="4"/>
  <c r="AF30" i="4"/>
  <c r="AF29" i="4"/>
  <c r="AF28" i="4"/>
  <c r="AF27" i="4"/>
  <c r="AF25" i="4"/>
  <c r="AF24" i="4"/>
  <c r="AF23" i="4"/>
  <c r="AF22" i="4"/>
  <c r="AE20" i="4"/>
  <c r="AF20" i="4" s="1"/>
  <c r="AF8" i="4"/>
  <c r="AE59" i="4"/>
  <c r="AF15" i="4"/>
  <c r="AF13" i="4"/>
  <c r="AF12" i="4"/>
  <c r="AF11" i="4"/>
  <c r="AF10" i="4"/>
  <c r="AF9" i="4"/>
  <c r="AE6" i="4"/>
  <c r="AE5" i="4"/>
  <c r="Z66" i="3"/>
  <c r="Z70" i="3" s="1"/>
  <c r="Z68" i="3"/>
  <c r="Z67" i="3"/>
  <c r="Z34" i="3"/>
  <c r="Z29" i="3"/>
  <c r="Z18" i="3"/>
  <c r="Z12" i="3"/>
  <c r="C29" i="2"/>
  <c r="AF92" i="2"/>
  <c r="AF100" i="2" s="1"/>
  <c r="AF91" i="2"/>
  <c r="AF84" i="2"/>
  <c r="AF83" i="2"/>
  <c r="AF78" i="2"/>
  <c r="AF77" i="2"/>
  <c r="AF44" i="2"/>
  <c r="AF30" i="2"/>
  <c r="AF23" i="2"/>
  <c r="AF31" i="2"/>
  <c r="AE29" i="2"/>
  <c r="AE111" i="2"/>
  <c r="AF111" i="2" s="1"/>
  <c r="AE108" i="2"/>
  <c r="AE109" i="2" s="1"/>
  <c r="AE100" i="2"/>
  <c r="AE99" i="2"/>
  <c r="AE85" i="2"/>
  <c r="AE79" i="2"/>
  <c r="AE69" i="2"/>
  <c r="AF67" i="2"/>
  <c r="AF65" i="2"/>
  <c r="AF64" i="2"/>
  <c r="AF5" i="4" s="1"/>
  <c r="AE52" i="2"/>
  <c r="AF51" i="2"/>
  <c r="AF50" i="2"/>
  <c r="AF49" i="2"/>
  <c r="AF48" i="2"/>
  <c r="AE46" i="2"/>
  <c r="AF45" i="2"/>
  <c r="AE40" i="2"/>
  <c r="AE61" i="2" s="1"/>
  <c r="AE76" i="2" s="1"/>
  <c r="AE82" i="2" s="1"/>
  <c r="AE88" i="2" s="1"/>
  <c r="AE98" i="2" s="1"/>
  <c r="AE105" i="2" s="1"/>
  <c r="AE26" i="2"/>
  <c r="AF22" i="2"/>
  <c r="AF18" i="2"/>
  <c r="AF16" i="2"/>
  <c r="AF14" i="2"/>
  <c r="AF12" i="2"/>
  <c r="AF11" i="2"/>
  <c r="AF10" i="2"/>
  <c r="AF9" i="2"/>
  <c r="AF8" i="2"/>
  <c r="AF7" i="2"/>
  <c r="AE6" i="2"/>
  <c r="AE13" i="2" s="1"/>
  <c r="AE4" i="4" s="1"/>
  <c r="AF5" i="2"/>
  <c r="AD99" i="2"/>
  <c r="AD59" i="4"/>
  <c r="AD6" i="4"/>
  <c r="AD5" i="4"/>
  <c r="AD3" i="4"/>
  <c r="AD45" i="4" s="1"/>
  <c r="AD51" i="4" s="1"/>
  <c r="AD57" i="4" s="1"/>
  <c r="Y69" i="3"/>
  <c r="Y68" i="3"/>
  <c r="Y67" i="3"/>
  <c r="Y66" i="3"/>
  <c r="Y39" i="3"/>
  <c r="Y56" i="3" s="1"/>
  <c r="Y63" i="3" s="1"/>
  <c r="Y34" i="3"/>
  <c r="Y29" i="3"/>
  <c r="Y18" i="3"/>
  <c r="Y12" i="3"/>
  <c r="AD108" i="2"/>
  <c r="AD109" i="2" s="1"/>
  <c r="AD100" i="2"/>
  <c r="AD85" i="2"/>
  <c r="AD79" i="2"/>
  <c r="AD69" i="2"/>
  <c r="AD61" i="2"/>
  <c r="AD76" i="2" s="1"/>
  <c r="AD82" i="2" s="1"/>
  <c r="AD88" i="2" s="1"/>
  <c r="AD98" i="2" s="1"/>
  <c r="AD105" i="2" s="1"/>
  <c r="AD52" i="2"/>
  <c r="AD46" i="2"/>
  <c r="AD40" i="2"/>
  <c r="AD29" i="2"/>
  <c r="AD26" i="2"/>
  <c r="AD6" i="2"/>
  <c r="AD13" i="2" s="1"/>
  <c r="X69" i="3"/>
  <c r="AC59" i="4"/>
  <c r="AC3" i="4"/>
  <c r="AC45" i="4" s="1"/>
  <c r="AC51" i="4" s="1"/>
  <c r="AC57" i="4" s="1"/>
  <c r="AC6" i="4"/>
  <c r="AC5" i="4"/>
  <c r="X39" i="3"/>
  <c r="X56" i="3" s="1"/>
  <c r="X63" i="3" s="1"/>
  <c r="X68" i="3"/>
  <c r="X67" i="3"/>
  <c r="X66" i="3"/>
  <c r="X34" i="3"/>
  <c r="X29" i="3"/>
  <c r="X18" i="3"/>
  <c r="X12" i="3"/>
  <c r="AC111" i="2"/>
  <c r="AC99" i="2"/>
  <c r="AC61" i="2"/>
  <c r="AC76" i="2" s="1"/>
  <c r="AC82" i="2" s="1"/>
  <c r="AC88" i="2" s="1"/>
  <c r="AC98" i="2" s="1"/>
  <c r="AC105" i="2" s="1"/>
  <c r="AC40" i="2"/>
  <c r="AC26" i="2"/>
  <c r="AC108" i="2"/>
  <c r="AC109" i="2" s="1"/>
  <c r="AC100" i="2"/>
  <c r="AC85" i="2"/>
  <c r="AC79" i="2"/>
  <c r="AC69" i="2"/>
  <c r="AC52" i="2"/>
  <c r="AC46" i="2"/>
  <c r="AC29" i="2"/>
  <c r="AC6" i="2"/>
  <c r="AC13" i="2" s="1"/>
  <c r="AF108" i="2" l="1"/>
  <c r="AF6" i="4"/>
  <c r="AF109" i="2"/>
  <c r="AE7" i="4"/>
  <c r="AE14" i="4" s="1"/>
  <c r="AE16" i="4" s="1"/>
  <c r="Z36" i="3"/>
  <c r="Z20" i="3"/>
  <c r="Z59" i="3" s="1"/>
  <c r="Z60" i="3" s="1"/>
  <c r="AF85" i="2"/>
  <c r="AF46" i="2"/>
  <c r="AF6" i="2"/>
  <c r="AF13" i="2" s="1"/>
  <c r="AF4" i="4" s="1"/>
  <c r="AF79" i="2"/>
  <c r="AE101" i="2"/>
  <c r="AF29" i="2"/>
  <c r="AF52" i="2"/>
  <c r="AF53" i="2" s="1"/>
  <c r="AE53" i="2"/>
  <c r="AF99" i="2"/>
  <c r="AF101" i="2" s="1"/>
  <c r="AE15" i="2"/>
  <c r="Y70" i="3"/>
  <c r="AD53" i="2"/>
  <c r="AD4" i="4"/>
  <c r="AD7" i="4" s="1"/>
  <c r="AD14" i="4" s="1"/>
  <c r="AD16" i="4" s="1"/>
  <c r="Y20" i="3"/>
  <c r="Y59" i="3" s="1"/>
  <c r="AD101" i="2"/>
  <c r="AD15" i="2"/>
  <c r="AC101" i="2"/>
  <c r="AC4" i="4"/>
  <c r="AC7" i="4" s="1"/>
  <c r="AC14" i="4" s="1"/>
  <c r="AC16" i="4" s="1"/>
  <c r="X20" i="3"/>
  <c r="X59" i="3" s="1"/>
  <c r="X70" i="3"/>
  <c r="AC53" i="2"/>
  <c r="AC15" i="2"/>
  <c r="AF15" i="2" l="1"/>
  <c r="AF90" i="2" s="1"/>
  <c r="AF94" i="2" s="1"/>
  <c r="AF7" i="4"/>
  <c r="AF14" i="4" s="1"/>
  <c r="AF46" i="4" s="1"/>
  <c r="AF89" i="2"/>
  <c r="AE70" i="2"/>
  <c r="AE63" i="2" s="1"/>
  <c r="AE17" i="2"/>
  <c r="AE19" i="2" s="1"/>
  <c r="AE21" i="2" s="1"/>
  <c r="AD70" i="2"/>
  <c r="AD63" i="2" s="1"/>
  <c r="AD17" i="2"/>
  <c r="AD19" i="2" s="1"/>
  <c r="AD21" i="2" s="1"/>
  <c r="AC70" i="2"/>
  <c r="AC63" i="2" s="1"/>
  <c r="AC17" i="2"/>
  <c r="AC19" i="2" s="1"/>
  <c r="AC21" i="2" s="1"/>
  <c r="AC41" i="2" s="1"/>
  <c r="AF70" i="2" l="1"/>
  <c r="AF17" i="2"/>
  <c r="AF19" i="2" s="1"/>
  <c r="AF21" i="2" s="1"/>
  <c r="AF41" i="2" s="1"/>
  <c r="AF54" i="2" s="1"/>
  <c r="AF16" i="4"/>
  <c r="AF21" i="4" s="1"/>
  <c r="AF26" i="4" s="1"/>
  <c r="AF32" i="4" s="1"/>
  <c r="AF37" i="4" s="1"/>
  <c r="AF58" i="4"/>
  <c r="AF60" i="4" s="1"/>
  <c r="AF93" i="2"/>
  <c r="AF47" i="4"/>
  <c r="AF48" i="4" s="1"/>
  <c r="AE41" i="2"/>
  <c r="AE71" i="2"/>
  <c r="AE66" i="2"/>
  <c r="AD41" i="2"/>
  <c r="AD54" i="2" s="1"/>
  <c r="AD71" i="2"/>
  <c r="AD66" i="2"/>
  <c r="AC54" i="2"/>
  <c r="AC71" i="2"/>
  <c r="AC66" i="2"/>
  <c r="AE54" i="2" l="1"/>
  <c r="AE72" i="2"/>
  <c r="AE68" i="2"/>
  <c r="AD72" i="2"/>
  <c r="AD68" i="2"/>
  <c r="AD73" i="2" s="1"/>
  <c r="AC68" i="2"/>
  <c r="AC73" i="2" s="1"/>
  <c r="AC72" i="2"/>
  <c r="AE73" i="2" l="1"/>
  <c r="R68" i="3"/>
  <c r="P68" i="3"/>
  <c r="O68" i="3"/>
  <c r="Q68" i="3"/>
  <c r="S68" i="3"/>
  <c r="T68" i="3"/>
  <c r="U68" i="3"/>
  <c r="V68" i="3"/>
  <c r="W68" i="3"/>
  <c r="O67" i="3"/>
  <c r="O66" i="3"/>
  <c r="P67" i="3"/>
  <c r="P66" i="3"/>
  <c r="Q67" i="3"/>
  <c r="Q66" i="3"/>
  <c r="R67" i="3"/>
  <c r="R66" i="3"/>
  <c r="S67" i="3"/>
  <c r="S66" i="3"/>
  <c r="T67" i="3"/>
  <c r="T66" i="3"/>
  <c r="U67" i="3"/>
  <c r="U66" i="3"/>
  <c r="V67" i="3"/>
  <c r="V66" i="3"/>
  <c r="W67" i="3"/>
  <c r="W66" i="3"/>
  <c r="AA111" i="2"/>
  <c r="Z111" i="2"/>
  <c r="AE112" i="2" s="1"/>
  <c r="Y111" i="2"/>
  <c r="AD112" i="2" s="1"/>
  <c r="AD113" i="2" s="1"/>
  <c r="X111" i="2"/>
  <c r="AC112" i="2" s="1"/>
  <c r="AC113" i="2" s="1"/>
  <c r="W111" i="2"/>
  <c r="V111" i="2"/>
  <c r="U111" i="2"/>
  <c r="T111" i="2"/>
  <c r="S111" i="2"/>
  <c r="R111" i="2"/>
  <c r="Q111" i="2"/>
  <c r="P111" i="2"/>
  <c r="O111" i="2"/>
  <c r="N111" i="2"/>
  <c r="M111" i="2"/>
  <c r="L111" i="2"/>
  <c r="K111" i="2"/>
  <c r="J111" i="2"/>
  <c r="I111" i="2"/>
  <c r="H111" i="2"/>
  <c r="G111" i="2"/>
  <c r="F111" i="2"/>
  <c r="E111" i="2"/>
  <c r="D111" i="2"/>
  <c r="C111" i="2"/>
  <c r="AB111" i="2"/>
  <c r="AB100" i="2"/>
  <c r="AA100" i="2"/>
  <c r="Z100" i="2"/>
  <c r="Y100" i="2"/>
  <c r="X100" i="2"/>
  <c r="W100" i="2"/>
  <c r="V100" i="2"/>
  <c r="U100" i="2"/>
  <c r="T100" i="2"/>
  <c r="S100" i="2"/>
  <c r="R100" i="2"/>
  <c r="Q100" i="2"/>
  <c r="P100" i="2"/>
  <c r="O100" i="2"/>
  <c r="N100" i="2"/>
  <c r="M100" i="2"/>
  <c r="L100" i="2"/>
  <c r="K100" i="2"/>
  <c r="J100" i="2"/>
  <c r="I100" i="2"/>
  <c r="H100" i="2"/>
  <c r="AE113" i="2" l="1"/>
  <c r="AF112" i="2"/>
  <c r="AF113" i="2" s="1"/>
  <c r="AB6" i="4"/>
  <c r="AB5" i="4"/>
  <c r="W70" i="3"/>
  <c r="W58" i="3"/>
  <c r="W34" i="3"/>
  <c r="W29" i="3"/>
  <c r="W18" i="3"/>
  <c r="W12" i="3"/>
  <c r="AB99" i="2"/>
  <c r="AB101" i="2" s="1"/>
  <c r="AB112" i="2"/>
  <c r="AB113" i="2" s="1"/>
  <c r="AB108" i="2"/>
  <c r="AB109" i="2" s="1"/>
  <c r="AB85" i="2"/>
  <c r="AB79" i="2"/>
  <c r="AB69" i="2"/>
  <c r="AF69" i="2" s="1"/>
  <c r="AB52" i="2"/>
  <c r="AB46" i="2"/>
  <c r="AB29" i="2"/>
  <c r="AB6" i="2"/>
  <c r="AB13" i="2" s="1"/>
  <c r="AA59" i="4"/>
  <c r="Z59" i="4"/>
  <c r="AA15" i="4"/>
  <c r="AA13" i="4"/>
  <c r="AA12" i="4"/>
  <c r="AA11" i="4"/>
  <c r="AA10" i="4"/>
  <c r="AA9" i="4"/>
  <c r="AA8" i="4"/>
  <c r="AB4" i="4" l="1"/>
  <c r="AB7" i="4" s="1"/>
  <c r="AB14" i="4" s="1"/>
  <c r="AE89" i="2"/>
  <c r="W36" i="3"/>
  <c r="W20" i="3"/>
  <c r="W59" i="3" s="1"/>
  <c r="W60" i="3" s="1"/>
  <c r="AB53" i="2"/>
  <c r="Z44" i="3" s="1"/>
  <c r="AB15" i="2"/>
  <c r="AE90" i="2" s="1"/>
  <c r="AE94" i="2" s="1"/>
  <c r="AA29" i="2"/>
  <c r="Z85" i="2"/>
  <c r="Z79" i="2"/>
  <c r="Z69" i="2"/>
  <c r="Z52" i="2"/>
  <c r="Z46" i="2"/>
  <c r="Z29" i="2"/>
  <c r="Z6" i="2"/>
  <c r="Z13" i="2" s="1"/>
  <c r="AA4" i="2"/>
  <c r="AA112" i="2"/>
  <c r="AA113" i="2" s="1"/>
  <c r="AA108" i="2"/>
  <c r="AA109" i="2" s="1"/>
  <c r="AA85" i="2"/>
  <c r="AA79" i="2"/>
  <c r="AA67" i="2"/>
  <c r="AA65" i="2"/>
  <c r="AA6" i="4" s="1"/>
  <c r="AA64" i="2"/>
  <c r="AA5" i="4" s="1"/>
  <c r="AA51" i="2"/>
  <c r="AA50" i="2"/>
  <c r="AA49" i="2"/>
  <c r="AA48" i="2"/>
  <c r="AA45" i="2"/>
  <c r="AA44" i="2"/>
  <c r="AA23" i="2"/>
  <c r="AA22" i="2"/>
  <c r="AA20" i="2"/>
  <c r="AA18" i="2"/>
  <c r="AA16" i="2"/>
  <c r="AA14" i="2"/>
  <c r="AA12" i="2"/>
  <c r="AA11" i="2"/>
  <c r="AA10" i="2"/>
  <c r="AA9" i="2"/>
  <c r="AA8" i="2"/>
  <c r="AA7" i="2"/>
  <c r="AA5" i="2"/>
  <c r="Z6" i="4"/>
  <c r="Z5" i="4"/>
  <c r="V70" i="3"/>
  <c r="V58" i="3"/>
  <c r="V34" i="3"/>
  <c r="V29" i="3"/>
  <c r="V18" i="3"/>
  <c r="V12" i="3"/>
  <c r="Z99" i="2"/>
  <c r="Z101" i="2" s="1"/>
  <c r="Z112" i="2"/>
  <c r="Z113" i="2" s="1"/>
  <c r="Z108" i="2"/>
  <c r="Z109" i="2" s="1"/>
  <c r="Z40" i="2"/>
  <c r="Z61" i="2" s="1"/>
  <c r="Z76" i="2" s="1"/>
  <c r="Z82" i="2" s="1"/>
  <c r="Z88" i="2" s="1"/>
  <c r="Z98" i="2" s="1"/>
  <c r="Z105" i="2" s="1"/>
  <c r="Z26" i="2"/>
  <c r="Y59" i="4"/>
  <c r="Y6" i="4"/>
  <c r="Y5" i="4"/>
  <c r="U58" i="3"/>
  <c r="U70" i="3"/>
  <c r="U34" i="3"/>
  <c r="U29" i="3"/>
  <c r="U18" i="3"/>
  <c r="U12" i="3"/>
  <c r="Y99" i="2"/>
  <c r="AE93" i="2" l="1"/>
  <c r="AE47" i="4"/>
  <c r="AE46" i="4"/>
  <c r="AE58" i="4"/>
  <c r="AE60" i="4" s="1"/>
  <c r="AB16" i="4"/>
  <c r="AB21" i="4" s="1"/>
  <c r="AA6" i="2"/>
  <c r="W44" i="3"/>
  <c r="X44" i="3"/>
  <c r="Y44" i="3"/>
  <c r="Z4" i="4"/>
  <c r="Z7" i="4" s="1"/>
  <c r="AD89" i="2"/>
  <c r="Z53" i="2"/>
  <c r="AB70" i="2"/>
  <c r="AB63" i="2" s="1"/>
  <c r="AB17" i="2"/>
  <c r="AB19" i="2" s="1"/>
  <c r="AB21" i="2" s="1"/>
  <c r="Z15" i="2"/>
  <c r="AD90" i="2" s="1"/>
  <c r="AD94" i="2" s="1"/>
  <c r="AA52" i="2"/>
  <c r="AA46" i="2"/>
  <c r="AA13" i="2"/>
  <c r="AA99" i="2"/>
  <c r="AA101" i="2" s="1"/>
  <c r="V36" i="3"/>
  <c r="V20" i="3"/>
  <c r="V59" i="3" s="1"/>
  <c r="V60" i="3" s="1"/>
  <c r="U36" i="3"/>
  <c r="U20" i="3"/>
  <c r="U59" i="3" s="1"/>
  <c r="U60" i="3" s="1"/>
  <c r="Y112" i="2"/>
  <c r="Y108" i="2"/>
  <c r="Y109" i="2" s="1"/>
  <c r="Y101" i="2"/>
  <c r="Y85" i="2"/>
  <c r="Y79" i="2"/>
  <c r="Y69" i="2"/>
  <c r="Y52" i="2"/>
  <c r="Y46" i="2"/>
  <c r="Y40" i="2"/>
  <c r="Y61" i="2" s="1"/>
  <c r="Y76" i="2" s="1"/>
  <c r="Y82" i="2" s="1"/>
  <c r="Y88" i="2" s="1"/>
  <c r="Y98" i="2" s="1"/>
  <c r="Y105" i="2" s="1"/>
  <c r="Y29" i="2"/>
  <c r="Y26" i="2"/>
  <c r="Y6" i="2"/>
  <c r="Y13" i="2" s="1"/>
  <c r="AC89" i="2" s="1"/>
  <c r="X6" i="4"/>
  <c r="X5" i="4"/>
  <c r="T70" i="3"/>
  <c r="T58" i="3"/>
  <c r="T34" i="3"/>
  <c r="T29" i="3"/>
  <c r="T18" i="3"/>
  <c r="T12" i="3"/>
  <c r="X99" i="2"/>
  <c r="Z14" i="4" l="1"/>
  <c r="AE48" i="4"/>
  <c r="AA53" i="2"/>
  <c r="AD46" i="4"/>
  <c r="AD58" i="4"/>
  <c r="AD60" i="4" s="1"/>
  <c r="AB71" i="2"/>
  <c r="AF63" i="2"/>
  <c r="AB66" i="2"/>
  <c r="AB26" i="4"/>
  <c r="AB32" i="4" s="1"/>
  <c r="AB37" i="4" s="1"/>
  <c r="AB38" i="4" s="1"/>
  <c r="AC21" i="4"/>
  <c r="AB41" i="2"/>
  <c r="X43" i="3"/>
  <c r="Y43" i="3"/>
  <c r="AD93" i="2"/>
  <c r="AD47" i="4"/>
  <c r="AC47" i="4"/>
  <c r="AC93" i="2"/>
  <c r="Z16" i="4"/>
  <c r="AA89" i="2"/>
  <c r="AA4" i="4"/>
  <c r="AA7" i="4" s="1"/>
  <c r="Z17" i="2"/>
  <c r="Z19" i="2" s="1"/>
  <c r="Z21" i="2" s="1"/>
  <c r="Z41" i="2" s="1"/>
  <c r="Z54" i="2" s="1"/>
  <c r="Z70" i="2"/>
  <c r="Z63" i="2" s="1"/>
  <c r="AA15" i="2"/>
  <c r="AA17" i="2" s="1"/>
  <c r="AA19" i="2" s="1"/>
  <c r="AA21" i="2" s="1"/>
  <c r="Y15" i="2"/>
  <c r="Y4" i="4"/>
  <c r="Y7" i="4" s="1"/>
  <c r="Y14" i="4" s="1"/>
  <c r="Y53" i="2"/>
  <c r="T36" i="3"/>
  <c r="T20" i="3"/>
  <c r="T59" i="3" s="1"/>
  <c r="T60" i="3" s="1"/>
  <c r="X40" i="2"/>
  <c r="X61" i="2" s="1"/>
  <c r="X76" i="2" s="1"/>
  <c r="X82" i="2" s="1"/>
  <c r="X88" i="2" s="1"/>
  <c r="X98" i="2" s="1"/>
  <c r="X105" i="2" s="1"/>
  <c r="X26" i="2"/>
  <c r="X101" i="2"/>
  <c r="X85" i="2"/>
  <c r="X79" i="2"/>
  <c r="X69" i="2"/>
  <c r="X52" i="2"/>
  <c r="X46" i="2"/>
  <c r="X6" i="2"/>
  <c r="X13" i="2" s="1"/>
  <c r="AB89" i="2" s="1"/>
  <c r="D6" i="4"/>
  <c r="E6" i="4"/>
  <c r="F6" i="4"/>
  <c r="H6" i="4"/>
  <c r="I6" i="4"/>
  <c r="J6" i="4"/>
  <c r="K6" i="4"/>
  <c r="M6" i="4"/>
  <c r="N6" i="4"/>
  <c r="O6" i="4"/>
  <c r="P6" i="4"/>
  <c r="R6" i="4"/>
  <c r="S6" i="4"/>
  <c r="T6" i="4"/>
  <c r="U6" i="4"/>
  <c r="W6" i="4"/>
  <c r="C6" i="4"/>
  <c r="V65" i="2"/>
  <c r="Q65" i="2"/>
  <c r="L65" i="2"/>
  <c r="G65" i="2"/>
  <c r="V67" i="2"/>
  <c r="Q67" i="2"/>
  <c r="L67" i="2"/>
  <c r="G67" i="2"/>
  <c r="AA14" i="4" l="1"/>
  <c r="AB54" i="2"/>
  <c r="Z43" i="3"/>
  <c r="AD21" i="4"/>
  <c r="AC26" i="4"/>
  <c r="AC32" i="4" s="1"/>
  <c r="AC37" i="4" s="1"/>
  <c r="AB72" i="2"/>
  <c r="AB68" i="2"/>
  <c r="W43" i="3"/>
  <c r="AF71" i="2"/>
  <c r="AF66" i="2"/>
  <c r="AF72" i="2" s="1"/>
  <c r="Y16" i="4"/>
  <c r="AC46" i="4"/>
  <c r="AC48" i="4" s="1"/>
  <c r="Y17" i="2"/>
  <c r="Y19" i="2" s="1"/>
  <c r="Y21" i="2" s="1"/>
  <c r="Y41" i="2" s="1"/>
  <c r="Y54" i="2" s="1"/>
  <c r="AC90" i="2"/>
  <c r="AC94" i="2" s="1"/>
  <c r="AA41" i="2"/>
  <c r="AA54" i="2" s="1"/>
  <c r="AC58" i="4"/>
  <c r="AC60" i="4" s="1"/>
  <c r="Z71" i="2"/>
  <c r="Z66" i="2"/>
  <c r="AD48" i="4"/>
  <c r="AB93" i="2"/>
  <c r="AB47" i="4"/>
  <c r="L6" i="4"/>
  <c r="Y70" i="2"/>
  <c r="Y63" i="2" s="1"/>
  <c r="G6" i="4"/>
  <c r="AA46" i="4"/>
  <c r="AA58" i="4"/>
  <c r="AA16" i="4"/>
  <c r="AA93" i="2"/>
  <c r="AA47" i="4"/>
  <c r="AA70" i="2"/>
  <c r="AA90" i="2"/>
  <c r="AA94" i="2" s="1"/>
  <c r="Y113" i="2"/>
  <c r="V6" i="4"/>
  <c r="X4" i="4"/>
  <c r="X7" i="4" s="1"/>
  <c r="X14" i="4" s="1"/>
  <c r="AB46" i="4" s="1"/>
  <c r="Q6" i="4"/>
  <c r="X53" i="2"/>
  <c r="X15" i="2"/>
  <c r="AB90" i="2" s="1"/>
  <c r="AB94" i="2" s="1"/>
  <c r="W5" i="4"/>
  <c r="AA21" i="4" l="1"/>
  <c r="AA60" i="4"/>
  <c r="AD26" i="4"/>
  <c r="AD32" i="4" s="1"/>
  <c r="AD37" i="4" s="1"/>
  <c r="AE21" i="4"/>
  <c r="AE26" i="4" s="1"/>
  <c r="AB48" i="4"/>
  <c r="Y71" i="2"/>
  <c r="Y66" i="2"/>
  <c r="Z68" i="2"/>
  <c r="Z73" i="2" s="1"/>
  <c r="Z72" i="2"/>
  <c r="AB73" i="2"/>
  <c r="AF68" i="2"/>
  <c r="AF73" i="2" s="1"/>
  <c r="AB58" i="4"/>
  <c r="AB60" i="4" s="1"/>
  <c r="AA48" i="4"/>
  <c r="X16" i="4"/>
  <c r="X17" i="2"/>
  <c r="X19" i="2" s="1"/>
  <c r="X70" i="2"/>
  <c r="X63" i="2" s="1"/>
  <c r="X66" i="2" s="1"/>
  <c r="S70" i="3"/>
  <c r="S58" i="3"/>
  <c r="S34" i="3"/>
  <c r="S29" i="3"/>
  <c r="S18" i="3"/>
  <c r="S12" i="3"/>
  <c r="W6" i="2"/>
  <c r="W13" i="2" s="1"/>
  <c r="Z89" i="2" s="1"/>
  <c r="Z93" i="2" s="1"/>
  <c r="W99" i="2"/>
  <c r="W101" i="2" s="1"/>
  <c r="W85" i="2"/>
  <c r="W79" i="2"/>
  <c r="W69" i="2"/>
  <c r="AA69" i="2" s="1"/>
  <c r="W52" i="2"/>
  <c r="W46" i="2"/>
  <c r="U99" i="2"/>
  <c r="V15" i="4"/>
  <c r="V13" i="4"/>
  <c r="V12" i="4"/>
  <c r="V11" i="4"/>
  <c r="V10" i="4"/>
  <c r="V9" i="4"/>
  <c r="V8" i="4"/>
  <c r="U5" i="4"/>
  <c r="AA26" i="4" l="1"/>
  <c r="AE32" i="4"/>
  <c r="AE37" i="4" s="1"/>
  <c r="AE52" i="4"/>
  <c r="AF52" i="4" s="1"/>
  <c r="AF54" i="4" s="1"/>
  <c r="X68" i="2"/>
  <c r="X73" i="2" s="1"/>
  <c r="X72" i="2"/>
  <c r="Y68" i="2"/>
  <c r="Y73" i="2" s="1"/>
  <c r="Y72" i="2"/>
  <c r="Z47" i="4"/>
  <c r="X71" i="2"/>
  <c r="W4" i="4"/>
  <c r="W7" i="4" s="1"/>
  <c r="W14" i="4" s="1"/>
  <c r="Z58" i="4" s="1"/>
  <c r="X21" i="2"/>
  <c r="X29" i="2"/>
  <c r="S36" i="3"/>
  <c r="S20" i="3"/>
  <c r="S59" i="3" s="1"/>
  <c r="S60" i="3" s="1"/>
  <c r="W53" i="2"/>
  <c r="W15" i="2"/>
  <c r="Z90" i="2" s="1"/>
  <c r="Z94" i="2" s="1"/>
  <c r="R70" i="3"/>
  <c r="R58" i="3"/>
  <c r="R34" i="3"/>
  <c r="R29" i="3"/>
  <c r="R18" i="3"/>
  <c r="R12" i="3"/>
  <c r="V85" i="2"/>
  <c r="V79" i="2"/>
  <c r="V64" i="2"/>
  <c r="V51" i="2"/>
  <c r="V50" i="2"/>
  <c r="V49" i="2"/>
  <c r="V48" i="2"/>
  <c r="V45" i="2"/>
  <c r="V44" i="2"/>
  <c r="V23" i="2"/>
  <c r="V22" i="2"/>
  <c r="V20" i="2"/>
  <c r="V18" i="2"/>
  <c r="V16" i="2"/>
  <c r="V14" i="2"/>
  <c r="V12" i="2"/>
  <c r="V11" i="2"/>
  <c r="V10" i="2"/>
  <c r="V9" i="2"/>
  <c r="V8" i="2"/>
  <c r="V7" i="2"/>
  <c r="V5" i="2"/>
  <c r="V4" i="2"/>
  <c r="V99" i="2" s="1"/>
  <c r="V101" i="2" s="1"/>
  <c r="U101" i="2"/>
  <c r="U85" i="2"/>
  <c r="U79" i="2"/>
  <c r="U69" i="2"/>
  <c r="U52" i="2"/>
  <c r="U46" i="2"/>
  <c r="U6" i="2"/>
  <c r="U13" i="2" s="1"/>
  <c r="Y89" i="2" s="1"/>
  <c r="AA52" i="4" l="1"/>
  <c r="AA32" i="4"/>
  <c r="Y93" i="2"/>
  <c r="Y47" i="4"/>
  <c r="V44" i="3"/>
  <c r="U44" i="3"/>
  <c r="W16" i="4"/>
  <c r="W21" i="4" s="1"/>
  <c r="X21" i="4" s="1"/>
  <c r="Z46" i="4"/>
  <c r="Z60" i="4"/>
  <c r="V5" i="4"/>
  <c r="S44" i="3"/>
  <c r="T44" i="3"/>
  <c r="U4" i="4"/>
  <c r="U7" i="4" s="1"/>
  <c r="U14" i="4" s="1"/>
  <c r="U16" i="4" s="1"/>
  <c r="X41" i="2"/>
  <c r="W17" i="2"/>
  <c r="W19" i="2" s="1"/>
  <c r="W70" i="2"/>
  <c r="W63" i="2" s="1"/>
  <c r="V52" i="2"/>
  <c r="V46" i="2"/>
  <c r="U15" i="2"/>
  <c r="Y90" i="2" s="1"/>
  <c r="Y94" i="2" s="1"/>
  <c r="V6" i="2"/>
  <c r="V13" i="2" s="1"/>
  <c r="V89" i="2" s="1"/>
  <c r="R36" i="3"/>
  <c r="R20" i="3"/>
  <c r="R59" i="3" s="1"/>
  <c r="R60" i="3" s="1"/>
  <c r="U53" i="2"/>
  <c r="AA37" i="4" l="1"/>
  <c r="AA54" i="4"/>
  <c r="Z48" i="4"/>
  <c r="AA63" i="2"/>
  <c r="W66" i="2"/>
  <c r="W68" i="2" s="1"/>
  <c r="AA68" i="2" s="1"/>
  <c r="AA73" i="2" s="1"/>
  <c r="W26" i="4"/>
  <c r="Y46" i="4"/>
  <c r="Y48" i="4" s="1"/>
  <c r="Y58" i="4"/>
  <c r="Y60" i="4" s="1"/>
  <c r="X54" i="2"/>
  <c r="X26" i="4"/>
  <c r="Y21" i="4"/>
  <c r="V4" i="4"/>
  <c r="V7" i="4" s="1"/>
  <c r="V14" i="4" s="1"/>
  <c r="V58" i="4" s="1"/>
  <c r="V60" i="4" s="1"/>
  <c r="V53" i="2"/>
  <c r="W29" i="2"/>
  <c r="W21" i="2"/>
  <c r="W71" i="2"/>
  <c r="V15" i="2"/>
  <c r="V90" i="2" s="1"/>
  <c r="V94" i="2" s="1"/>
  <c r="U17" i="2"/>
  <c r="U19" i="2" s="1"/>
  <c r="U70" i="2"/>
  <c r="U63" i="2" s="1"/>
  <c r="U66" i="2" s="1"/>
  <c r="U68" i="2" s="1"/>
  <c r="D47" i="4"/>
  <c r="E47" i="4"/>
  <c r="F47" i="4"/>
  <c r="G47" i="4"/>
  <c r="C47" i="4"/>
  <c r="H5" i="4"/>
  <c r="I5" i="4"/>
  <c r="J5" i="4"/>
  <c r="M5" i="4"/>
  <c r="N5" i="4"/>
  <c r="O5" i="4"/>
  <c r="P5" i="4"/>
  <c r="R5" i="4"/>
  <c r="S5" i="4"/>
  <c r="T5" i="4"/>
  <c r="F5" i="4"/>
  <c r="D5" i="4"/>
  <c r="E5" i="4"/>
  <c r="C5" i="4"/>
  <c r="T85" i="2"/>
  <c r="W112" i="2"/>
  <c r="X112" i="2"/>
  <c r="V112" i="2"/>
  <c r="O112" i="2"/>
  <c r="U112" i="2"/>
  <c r="W108" i="2"/>
  <c r="W109" i="2" s="1"/>
  <c r="V108" i="2"/>
  <c r="V109" i="2" s="1"/>
  <c r="U108" i="2"/>
  <c r="U109" i="2" s="1"/>
  <c r="T99" i="2"/>
  <c r="T101" i="2" s="1"/>
  <c r="S99" i="2"/>
  <c r="R99" i="2"/>
  <c r="P99" i="2"/>
  <c r="O99" i="2"/>
  <c r="N99" i="2"/>
  <c r="M99" i="2"/>
  <c r="K99" i="2"/>
  <c r="J99" i="2"/>
  <c r="I99" i="2"/>
  <c r="H99" i="2"/>
  <c r="F99" i="2"/>
  <c r="Q64" i="2"/>
  <c r="Q51" i="2"/>
  <c r="Q50" i="2"/>
  <c r="Q49" i="2"/>
  <c r="Q48" i="2"/>
  <c r="L51" i="2"/>
  <c r="L50" i="2"/>
  <c r="L49" i="2"/>
  <c r="L48" i="2"/>
  <c r="Q45" i="2"/>
  <c r="Q44" i="2"/>
  <c r="L45" i="2"/>
  <c r="L44" i="2"/>
  <c r="AA38" i="4" l="1"/>
  <c r="X32" i="4"/>
  <c r="X37" i="4" s="1"/>
  <c r="X38" i="4" s="1"/>
  <c r="AC52" i="4"/>
  <c r="AC54" i="4" s="1"/>
  <c r="AA71" i="2"/>
  <c r="AA66" i="2"/>
  <c r="AA72" i="2" s="1"/>
  <c r="W32" i="4"/>
  <c r="W37" i="4" s="1"/>
  <c r="W38" i="4" s="1"/>
  <c r="AB52" i="4"/>
  <c r="AB54" i="4" s="1"/>
  <c r="Y26" i="4"/>
  <c r="AD52" i="4" s="1"/>
  <c r="Z21" i="4"/>
  <c r="V46" i="4"/>
  <c r="V16" i="4"/>
  <c r="V21" i="4" s="1"/>
  <c r="V26" i="4" s="1"/>
  <c r="Q5" i="4"/>
  <c r="N108" i="2"/>
  <c r="M112" i="2"/>
  <c r="H108" i="2"/>
  <c r="S108" i="2"/>
  <c r="X108" i="2"/>
  <c r="X109" i="2" s="1"/>
  <c r="J112" i="2"/>
  <c r="O108" i="2"/>
  <c r="R112" i="2"/>
  <c r="J108" i="2"/>
  <c r="K112" i="2"/>
  <c r="Q108" i="2"/>
  <c r="L108" i="2"/>
  <c r="N112" i="2"/>
  <c r="S112" i="2"/>
  <c r="M108" i="2"/>
  <c r="H112" i="2"/>
  <c r="L112" i="2"/>
  <c r="K108" i="2"/>
  <c r="T108" i="2"/>
  <c r="T109" i="2" s="1"/>
  <c r="P108" i="2"/>
  <c r="Q112" i="2"/>
  <c r="I112" i="2"/>
  <c r="P112" i="2"/>
  <c r="I108" i="2"/>
  <c r="T112" i="2"/>
  <c r="R108" i="2"/>
  <c r="W72" i="2"/>
  <c r="W73" i="2"/>
  <c r="W41" i="2"/>
  <c r="V70" i="2"/>
  <c r="V17" i="2"/>
  <c r="V19" i="2" s="1"/>
  <c r="V93" i="2"/>
  <c r="V47" i="4"/>
  <c r="U71" i="2"/>
  <c r="U21" i="2"/>
  <c r="U29" i="2"/>
  <c r="Z26" i="4" l="1"/>
  <c r="Y32" i="4"/>
  <c r="Y37" i="4" s="1"/>
  <c r="Y38" i="4" s="1"/>
  <c r="AD54" i="4"/>
  <c r="V43" i="3"/>
  <c r="V52" i="3" s="1"/>
  <c r="W41" i="3" s="1"/>
  <c r="U43" i="3"/>
  <c r="T43" i="3"/>
  <c r="V32" i="4"/>
  <c r="V37" i="4" s="1"/>
  <c r="V38" i="4" s="1"/>
  <c r="V48" i="4"/>
  <c r="Z32" i="4"/>
  <c r="V52" i="4"/>
  <c r="V54" i="4" s="1"/>
  <c r="W54" i="2"/>
  <c r="S43" i="3"/>
  <c r="V21" i="2"/>
  <c r="V41" i="2" s="1"/>
  <c r="V54" i="2" s="1"/>
  <c r="V29" i="2"/>
  <c r="U41" i="2"/>
  <c r="U72" i="2"/>
  <c r="Z37" i="4" l="1"/>
  <c r="AE54" i="4"/>
  <c r="W52" i="3"/>
  <c r="X41" i="3"/>
  <c r="V113" i="2"/>
  <c r="U54" i="2"/>
  <c r="U73" i="2"/>
  <c r="Q70" i="3"/>
  <c r="Q58" i="3"/>
  <c r="Q34" i="3"/>
  <c r="Q29" i="3"/>
  <c r="Q18" i="3"/>
  <c r="Q12" i="3"/>
  <c r="Z38" i="4" l="1"/>
  <c r="Y41" i="3"/>
  <c r="X52" i="3"/>
  <c r="X23" i="3" s="1"/>
  <c r="Q36" i="3"/>
  <c r="Q20" i="3"/>
  <c r="Q59" i="3" s="1"/>
  <c r="Q60" i="3" s="1"/>
  <c r="Y52" i="3" l="1"/>
  <c r="Y23" i="3" s="1"/>
  <c r="Z41" i="3"/>
  <c r="Z52" i="3" s="1"/>
  <c r="AC38" i="4"/>
  <c r="X58" i="3"/>
  <c r="X60" i="3" s="1"/>
  <c r="X36" i="3"/>
  <c r="Y36" i="3"/>
  <c r="Y58" i="3"/>
  <c r="Y60" i="3" s="1"/>
  <c r="T79" i="2"/>
  <c r="T52" i="2"/>
  <c r="T46" i="2"/>
  <c r="T69" i="2"/>
  <c r="T6" i="2"/>
  <c r="T13" i="2" s="1"/>
  <c r="X89" i="2" s="1"/>
  <c r="Q15" i="4"/>
  <c r="L15" i="4"/>
  <c r="G15" i="4"/>
  <c r="G8" i="4"/>
  <c r="D52" i="2"/>
  <c r="E52" i="2"/>
  <c r="F52" i="2"/>
  <c r="H52" i="2"/>
  <c r="I52" i="2"/>
  <c r="J52" i="2"/>
  <c r="K52" i="2"/>
  <c r="L52" i="2"/>
  <c r="M52" i="2"/>
  <c r="N52" i="2"/>
  <c r="O52" i="2"/>
  <c r="P52" i="2"/>
  <c r="R52" i="2"/>
  <c r="S52" i="2"/>
  <c r="D46" i="2"/>
  <c r="E46" i="2"/>
  <c r="F46" i="2"/>
  <c r="H46" i="2"/>
  <c r="I46" i="2"/>
  <c r="J46" i="2"/>
  <c r="K46" i="2"/>
  <c r="L46" i="2"/>
  <c r="M46" i="2"/>
  <c r="N46" i="2"/>
  <c r="O46" i="2"/>
  <c r="P46" i="2"/>
  <c r="R46" i="2"/>
  <c r="S46" i="2"/>
  <c r="D6" i="2"/>
  <c r="D13" i="2" s="1"/>
  <c r="E6" i="2"/>
  <c r="E13" i="2" s="1"/>
  <c r="F6" i="2"/>
  <c r="F13" i="2" s="1"/>
  <c r="H6" i="2"/>
  <c r="H13" i="2" s="1"/>
  <c r="I6" i="2"/>
  <c r="I13" i="2" s="1"/>
  <c r="J6" i="2"/>
  <c r="J13" i="2" s="1"/>
  <c r="K6" i="2"/>
  <c r="K13" i="2" s="1"/>
  <c r="M6" i="2"/>
  <c r="M13" i="2" s="1"/>
  <c r="N6" i="2"/>
  <c r="N13" i="2" s="1"/>
  <c r="O6" i="2"/>
  <c r="O13" i="2" s="1"/>
  <c r="P6" i="2"/>
  <c r="P13" i="2" s="1"/>
  <c r="R6" i="2"/>
  <c r="R13" i="2" s="1"/>
  <c r="S6" i="2"/>
  <c r="S13" i="2" s="1"/>
  <c r="E53" i="2" l="1"/>
  <c r="S89" i="2"/>
  <c r="I89" i="2"/>
  <c r="W89" i="2"/>
  <c r="L53" i="2"/>
  <c r="S53" i="2"/>
  <c r="I53" i="2"/>
  <c r="R89" i="2"/>
  <c r="P89" i="2"/>
  <c r="O89" i="2"/>
  <c r="H89" i="2"/>
  <c r="R53" i="2"/>
  <c r="P44" i="3" s="1"/>
  <c r="N89" i="2"/>
  <c r="K89" i="2"/>
  <c r="N53" i="2"/>
  <c r="M89" i="2"/>
  <c r="U89" i="2"/>
  <c r="T89" i="2"/>
  <c r="J89" i="2"/>
  <c r="J53" i="2"/>
  <c r="T4" i="4"/>
  <c r="T7" i="4" s="1"/>
  <c r="T14" i="4" s="1"/>
  <c r="X58" i="4" s="1"/>
  <c r="X60" i="4" s="1"/>
  <c r="P53" i="2"/>
  <c r="H53" i="2"/>
  <c r="O53" i="2"/>
  <c r="F53" i="2"/>
  <c r="M53" i="2"/>
  <c r="D53" i="2"/>
  <c r="K53" i="2"/>
  <c r="R15" i="2"/>
  <c r="R4" i="4"/>
  <c r="S15" i="2"/>
  <c r="S4" i="4"/>
  <c r="I15" i="2"/>
  <c r="I4" i="4"/>
  <c r="H15" i="2"/>
  <c r="H4" i="4"/>
  <c r="N15" i="2"/>
  <c r="N4" i="4"/>
  <c r="F15" i="2"/>
  <c r="F4" i="4"/>
  <c r="E15" i="2"/>
  <c r="E4" i="4"/>
  <c r="J15" i="2"/>
  <c r="J4" i="4"/>
  <c r="D15" i="2"/>
  <c r="D4" i="4"/>
  <c r="T15" i="2"/>
  <c r="X90" i="2" s="1"/>
  <c r="X94" i="2" s="1"/>
  <c r="M15" i="2"/>
  <c r="M4" i="4"/>
  <c r="K15" i="2"/>
  <c r="K4" i="4"/>
  <c r="P15" i="2"/>
  <c r="P4" i="4"/>
  <c r="O15" i="2"/>
  <c r="O4" i="4"/>
  <c r="T53" i="2"/>
  <c r="Q13" i="4"/>
  <c r="Q12" i="4"/>
  <c r="Q11" i="4"/>
  <c r="Q10" i="4"/>
  <c r="Q9" i="4"/>
  <c r="Q8" i="4"/>
  <c r="L13" i="4"/>
  <c r="L12" i="4"/>
  <c r="L11" i="4"/>
  <c r="L10" i="4"/>
  <c r="L9" i="4"/>
  <c r="L8" i="4"/>
  <c r="G13" i="4"/>
  <c r="G12" i="4"/>
  <c r="G11" i="4"/>
  <c r="G10" i="4"/>
  <c r="G9" i="4"/>
  <c r="G64" i="2"/>
  <c r="G58" i="2"/>
  <c r="G57" i="2"/>
  <c r="G56" i="2"/>
  <c r="G55" i="2"/>
  <c r="G51" i="2"/>
  <c r="G50" i="2"/>
  <c r="G49" i="2"/>
  <c r="G48" i="2"/>
  <c r="G45" i="2"/>
  <c r="G44" i="2"/>
  <c r="Q23" i="2"/>
  <c r="Q22" i="2"/>
  <c r="Q20" i="2"/>
  <c r="Q18" i="2"/>
  <c r="Q16" i="2"/>
  <c r="Q14" i="2"/>
  <c r="Q12" i="2"/>
  <c r="Q11" i="2"/>
  <c r="Q10" i="2"/>
  <c r="Q9" i="2"/>
  <c r="Q8" i="2"/>
  <c r="Q7" i="2"/>
  <c r="Q5" i="2"/>
  <c r="Q4" i="2"/>
  <c r="L23" i="2"/>
  <c r="L22" i="2"/>
  <c r="L20" i="2"/>
  <c r="L18" i="2"/>
  <c r="L16" i="2"/>
  <c r="L14" i="2"/>
  <c r="L12" i="2"/>
  <c r="L11" i="2"/>
  <c r="L10" i="2"/>
  <c r="L9" i="2"/>
  <c r="L8" i="2"/>
  <c r="L7" i="2"/>
  <c r="L5" i="2"/>
  <c r="L4" i="2"/>
  <c r="G23" i="2"/>
  <c r="G22" i="2"/>
  <c r="G20" i="2"/>
  <c r="G18" i="2"/>
  <c r="G16" i="2"/>
  <c r="G14" i="2"/>
  <c r="G12" i="2"/>
  <c r="G11" i="2"/>
  <c r="G10" i="2"/>
  <c r="G9" i="2"/>
  <c r="G8" i="2"/>
  <c r="G7" i="2"/>
  <c r="G5" i="2"/>
  <c r="G4" i="2"/>
  <c r="P70" i="3"/>
  <c r="P58" i="3"/>
  <c r="P34" i="3"/>
  <c r="P29" i="3"/>
  <c r="P18" i="3"/>
  <c r="P12" i="3"/>
  <c r="S101" i="2"/>
  <c r="S85" i="2"/>
  <c r="S79" i="2"/>
  <c r="S69" i="2"/>
  <c r="O44" i="3" l="1"/>
  <c r="J44" i="3"/>
  <c r="Q44" i="3"/>
  <c r="M44" i="3"/>
  <c r="R44" i="3"/>
  <c r="K44" i="3"/>
  <c r="I44" i="3"/>
  <c r="I47" i="4"/>
  <c r="T16" i="4"/>
  <c r="X46" i="4"/>
  <c r="H44" i="3"/>
  <c r="H47" i="4"/>
  <c r="J47" i="4"/>
  <c r="M47" i="4"/>
  <c r="R47" i="4"/>
  <c r="G44" i="3"/>
  <c r="K47" i="4"/>
  <c r="G5" i="4"/>
  <c r="G6" i="2"/>
  <c r="G13" i="2" s="1"/>
  <c r="O47" i="4"/>
  <c r="P47" i="4"/>
  <c r="N47" i="4"/>
  <c r="L44" i="3"/>
  <c r="S47" i="4"/>
  <c r="N44" i="3"/>
  <c r="X47" i="4"/>
  <c r="X93" i="2"/>
  <c r="L6" i="2"/>
  <c r="L13" i="2" s="1"/>
  <c r="L89" i="2" s="1"/>
  <c r="D17" i="2"/>
  <c r="D19" i="2" s="1"/>
  <c r="H90" i="2"/>
  <c r="U47" i="4"/>
  <c r="U93" i="2"/>
  <c r="Q6" i="2"/>
  <c r="Q13" i="2" s="1"/>
  <c r="Q89" i="2" s="1"/>
  <c r="G52" i="2"/>
  <c r="R17" i="2"/>
  <c r="R19" i="2" s="1"/>
  <c r="U90" i="2"/>
  <c r="U94" i="2" s="1"/>
  <c r="R70" i="2"/>
  <c r="K17" i="2"/>
  <c r="K19" i="2" s="1"/>
  <c r="K70" i="2"/>
  <c r="F17" i="2"/>
  <c r="F19" i="2" s="1"/>
  <c r="J90" i="2"/>
  <c r="I17" i="2"/>
  <c r="I19" i="2" s="1"/>
  <c r="M90" i="2"/>
  <c r="I70" i="2"/>
  <c r="M17" i="2"/>
  <c r="M19" i="2" s="1"/>
  <c r="M70" i="2"/>
  <c r="J17" i="2"/>
  <c r="J19" i="2" s="1"/>
  <c r="N90" i="2"/>
  <c r="J70" i="2"/>
  <c r="N17" i="2"/>
  <c r="N19" i="2" s="1"/>
  <c r="N70" i="2"/>
  <c r="T17" i="2"/>
  <c r="T19" i="2" s="1"/>
  <c r="T70" i="2"/>
  <c r="T63" i="2" s="1"/>
  <c r="T66" i="2" s="1"/>
  <c r="T68" i="2" s="1"/>
  <c r="W93" i="2"/>
  <c r="W47" i="4"/>
  <c r="G46" i="2"/>
  <c r="E17" i="2"/>
  <c r="E19" i="2" s="1"/>
  <c r="I90" i="2"/>
  <c r="H17" i="2"/>
  <c r="H19" i="2" s="1"/>
  <c r="K90" i="2"/>
  <c r="H70" i="2"/>
  <c r="S17" i="2"/>
  <c r="S19" i="2" s="1"/>
  <c r="W90" i="2"/>
  <c r="W94" i="2" s="1"/>
  <c r="S70" i="2"/>
  <c r="S63" i="2" s="1"/>
  <c r="S66" i="2" s="1"/>
  <c r="T93" i="2"/>
  <c r="T47" i="4"/>
  <c r="P17" i="2"/>
  <c r="P19" i="2" s="1"/>
  <c r="T90" i="2"/>
  <c r="T94" i="2" s="1"/>
  <c r="P70" i="2"/>
  <c r="O17" i="2"/>
  <c r="O19" i="2" s="1"/>
  <c r="R90" i="2"/>
  <c r="P90" i="2"/>
  <c r="O90" i="2"/>
  <c r="S90" i="2"/>
  <c r="O70" i="2"/>
  <c r="P36" i="3"/>
  <c r="P20" i="3"/>
  <c r="P59" i="3" s="1"/>
  <c r="P60" i="3" s="1"/>
  <c r="G53" i="2" l="1"/>
  <c r="S68" i="2"/>
  <c r="Q15" i="2"/>
  <c r="Q17" i="2" s="1"/>
  <c r="Q19" i="2" s="1"/>
  <c r="X48" i="4"/>
  <c r="R21" i="2"/>
  <c r="S21" i="2"/>
  <c r="I21" i="2"/>
  <c r="J21" i="2"/>
  <c r="T71" i="2"/>
  <c r="F21" i="2"/>
  <c r="P21" i="2"/>
  <c r="M21" i="2"/>
  <c r="O21" i="2"/>
  <c r="H21" i="2"/>
  <c r="G15" i="2"/>
  <c r="G4" i="4"/>
  <c r="G7" i="4" s="1"/>
  <c r="G14" i="4" s="1"/>
  <c r="G16" i="4" s="1"/>
  <c r="K21" i="2"/>
  <c r="N21" i="2"/>
  <c r="T21" i="2"/>
  <c r="T29" i="2"/>
  <c r="E21" i="2"/>
  <c r="L15" i="2"/>
  <c r="L4" i="4"/>
  <c r="D21" i="2"/>
  <c r="Q4" i="4"/>
  <c r="R79" i="2"/>
  <c r="Q70" i="2" l="1"/>
  <c r="T113" i="2"/>
  <c r="T41" i="2"/>
  <c r="T54" i="2" s="1"/>
  <c r="X113" i="2"/>
  <c r="L17" i="2"/>
  <c r="L19" i="2" s="1"/>
  <c r="L70" i="2"/>
  <c r="G17" i="2"/>
  <c r="G19" i="2" s="1"/>
  <c r="G70" i="2"/>
  <c r="W113" i="2"/>
  <c r="T73" i="2"/>
  <c r="T72" i="2"/>
  <c r="U113" i="2"/>
  <c r="Q21" i="2"/>
  <c r="S29" i="2"/>
  <c r="S71" i="2"/>
  <c r="O70" i="3"/>
  <c r="O58" i="3"/>
  <c r="O34" i="3"/>
  <c r="O29" i="3"/>
  <c r="O18" i="3"/>
  <c r="O12" i="3"/>
  <c r="R101" i="2"/>
  <c r="G21" i="2" l="1"/>
  <c r="L21" i="2"/>
  <c r="O20" i="3"/>
  <c r="O59" i="3" s="1"/>
  <c r="O60" i="3" s="1"/>
  <c r="O36" i="3"/>
  <c r="S72" i="2"/>
  <c r="S73" i="2"/>
  <c r="S41" i="2"/>
  <c r="S54" i="2" l="1"/>
  <c r="R85" i="2"/>
  <c r="N6" i="3" l="1"/>
  <c r="R69" i="2"/>
  <c r="V69" i="2" l="1"/>
  <c r="R63" i="2"/>
  <c r="H70" i="3"/>
  <c r="M70" i="3"/>
  <c r="L70" i="3"/>
  <c r="K70" i="3"/>
  <c r="J70" i="3"/>
  <c r="I70" i="3"/>
  <c r="G70" i="3"/>
  <c r="F70" i="3"/>
  <c r="E70" i="3"/>
  <c r="D70" i="3"/>
  <c r="C70" i="3"/>
  <c r="N70" i="3"/>
  <c r="V63" i="2" l="1"/>
  <c r="R66" i="2"/>
  <c r="R68" i="2" s="1"/>
  <c r="V68" i="2" s="1"/>
  <c r="R71" i="2"/>
  <c r="R29" i="2"/>
  <c r="V71" i="2" l="1"/>
  <c r="V66" i="2"/>
  <c r="V72" i="2" s="1"/>
  <c r="R41" i="2"/>
  <c r="R72" i="2"/>
  <c r="K64" i="2"/>
  <c r="L64" i="2" l="1"/>
  <c r="K5" i="4"/>
  <c r="R73" i="2"/>
  <c r="V73" i="2"/>
  <c r="O43" i="3"/>
  <c r="P43" i="3"/>
  <c r="Q43" i="3"/>
  <c r="R54" i="2"/>
  <c r="R43" i="3"/>
  <c r="P69" i="2"/>
  <c r="P63" i="2" s="1"/>
  <c r="P66" i="2" s="1"/>
  <c r="P68" i="2" s="1"/>
  <c r="L5" i="4" l="1"/>
  <c r="Q79" i="2"/>
  <c r="P85" i="2" l="1"/>
  <c r="Q85" i="2"/>
  <c r="P79" i="2" l="1"/>
  <c r="N58" i="3"/>
  <c r="N34" i="3"/>
  <c r="N29" i="3"/>
  <c r="N18" i="3"/>
  <c r="N12" i="3"/>
  <c r="N20" i="3" s="1"/>
  <c r="Q52" i="2" l="1"/>
  <c r="Q46" i="2"/>
  <c r="Q99" i="2"/>
  <c r="Q101" i="2" s="1"/>
  <c r="P101" i="2"/>
  <c r="N36" i="3"/>
  <c r="N59" i="3"/>
  <c r="N60" i="3" s="1"/>
  <c r="O85" i="2"/>
  <c r="O101" i="2"/>
  <c r="Q53" i="2" l="1"/>
  <c r="P29" i="2"/>
  <c r="O79" i="2"/>
  <c r="O69" i="2"/>
  <c r="O63" i="2" s="1"/>
  <c r="O66" i="2" s="1"/>
  <c r="O68" i="2" s="1"/>
  <c r="M58" i="3"/>
  <c r="M34" i="3"/>
  <c r="M29" i="3"/>
  <c r="M18" i="3"/>
  <c r="M12" i="3"/>
  <c r="Q93" i="2" l="1"/>
  <c r="Q47" i="4"/>
  <c r="P71" i="2"/>
  <c r="S93" i="2"/>
  <c r="M20" i="3"/>
  <c r="M59" i="3" s="1"/>
  <c r="M60" i="3" s="1"/>
  <c r="M36" i="3"/>
  <c r="P73" i="2"/>
  <c r="P72" i="2"/>
  <c r="S94" i="2"/>
  <c r="P41" i="2" l="1"/>
  <c r="P54" i="2" s="1"/>
  <c r="O71" i="2" l="1"/>
  <c r="O29" i="2"/>
  <c r="L58" i="3"/>
  <c r="L34" i="3"/>
  <c r="L29" i="3"/>
  <c r="L18" i="3"/>
  <c r="L12" i="3"/>
  <c r="S109" i="2"/>
  <c r="N101" i="2"/>
  <c r="N85" i="2"/>
  <c r="N79" i="2"/>
  <c r="N69" i="2"/>
  <c r="N63" i="2" s="1"/>
  <c r="N66" i="2" s="1"/>
  <c r="N68" i="2" s="1"/>
  <c r="S113" i="2" l="1"/>
  <c r="R93" i="2"/>
  <c r="O41" i="2"/>
  <c r="O72" i="2"/>
  <c r="L36" i="3"/>
  <c r="L20" i="3"/>
  <c r="R94" i="2"/>
  <c r="O73" i="2" l="1"/>
  <c r="O54" i="2"/>
  <c r="L59" i="3"/>
  <c r="L60" i="3" s="1"/>
  <c r="N71" i="2" l="1"/>
  <c r="N29" i="2"/>
  <c r="N41" i="2" l="1"/>
  <c r="N54" i="2" s="1"/>
  <c r="N72" i="2"/>
  <c r="N73" i="2"/>
  <c r="M101" i="2"/>
  <c r="M85" i="2" l="1"/>
  <c r="R113" i="2" l="1"/>
  <c r="R109" i="2"/>
  <c r="K58" i="3" l="1"/>
  <c r="K34" i="3"/>
  <c r="K29" i="3"/>
  <c r="K36" i="3" s="1"/>
  <c r="K18" i="3"/>
  <c r="K12" i="3"/>
  <c r="M79" i="2"/>
  <c r="M69" i="2"/>
  <c r="Q69" i="2" l="1"/>
  <c r="M63" i="2"/>
  <c r="M66" i="2" s="1"/>
  <c r="M68" i="2" s="1"/>
  <c r="Q68" i="2" s="1"/>
  <c r="K20" i="3"/>
  <c r="K59" i="3" l="1"/>
  <c r="K60" i="3" s="1"/>
  <c r="P93" i="2" l="1"/>
  <c r="Q63" i="2" l="1"/>
  <c r="Q66" i="2" s="1"/>
  <c r="Q109" i="2"/>
  <c r="P109" i="2"/>
  <c r="J58" i="3"/>
  <c r="J34" i="3"/>
  <c r="J29" i="3"/>
  <c r="J18" i="3"/>
  <c r="J12" i="3"/>
  <c r="Q29" i="2" l="1"/>
  <c r="Q90" i="2"/>
  <c r="Q94" i="2" s="1"/>
  <c r="P94" i="2"/>
  <c r="Q71" i="2"/>
  <c r="J36" i="3"/>
  <c r="M71" i="2"/>
  <c r="M29" i="2"/>
  <c r="J20" i="3"/>
  <c r="L79" i="2"/>
  <c r="K85" i="2"/>
  <c r="L85" i="2"/>
  <c r="K79" i="2"/>
  <c r="K69" i="2"/>
  <c r="K63" i="2" s="1"/>
  <c r="K66" i="2" s="1"/>
  <c r="K68" i="2" s="1"/>
  <c r="K101" i="2"/>
  <c r="Q72" i="2" l="1"/>
  <c r="M41" i="2"/>
  <c r="K7" i="4"/>
  <c r="K14" i="4" s="1"/>
  <c r="K16" i="4" s="1"/>
  <c r="M72" i="2"/>
  <c r="J59" i="3"/>
  <c r="J60" i="3" s="1"/>
  <c r="L99" i="2"/>
  <c r="L101" i="2" s="1"/>
  <c r="M73" i="2" l="1"/>
  <c r="Q73" i="2"/>
  <c r="K43" i="3"/>
  <c r="L43" i="3"/>
  <c r="M54" i="2"/>
  <c r="N43" i="3"/>
  <c r="M43" i="3"/>
  <c r="Q41" i="2"/>
  <c r="Q54" i="2" s="1"/>
  <c r="Q113" i="2"/>
  <c r="P113" i="2"/>
  <c r="O94" i="2"/>
  <c r="O93" i="2"/>
  <c r="K29" i="2"/>
  <c r="I58" i="3"/>
  <c r="I34" i="3"/>
  <c r="I29" i="3"/>
  <c r="I18" i="3"/>
  <c r="I12" i="3"/>
  <c r="O109" i="2"/>
  <c r="J101" i="2"/>
  <c r="J85" i="2"/>
  <c r="J69" i="2"/>
  <c r="J63" i="2" s="1"/>
  <c r="J66" i="2" s="1"/>
  <c r="J68" i="2" s="1"/>
  <c r="J79" i="2"/>
  <c r="L47" i="4" l="1"/>
  <c r="I7" i="4"/>
  <c r="I14" i="4" s="1"/>
  <c r="M7" i="4"/>
  <c r="N93" i="2"/>
  <c r="J7" i="4"/>
  <c r="J14" i="4" s="1"/>
  <c r="K71" i="2"/>
  <c r="L93" i="2"/>
  <c r="I36" i="3"/>
  <c r="I20" i="3"/>
  <c r="N94" i="2"/>
  <c r="I79" i="2"/>
  <c r="J16" i="4" l="1"/>
  <c r="I16" i="4"/>
  <c r="M14" i="4"/>
  <c r="L7" i="4"/>
  <c r="L14" i="4" s="1"/>
  <c r="L16" i="4" s="1"/>
  <c r="O113" i="2"/>
  <c r="M93" i="2"/>
  <c r="K72" i="2"/>
  <c r="K73" i="2"/>
  <c r="K41" i="2"/>
  <c r="K54" i="2" s="1"/>
  <c r="I59" i="3"/>
  <c r="I60" i="3" s="1"/>
  <c r="M46" i="4" l="1"/>
  <c r="M16" i="4"/>
  <c r="M58" i="4"/>
  <c r="L21" i="4"/>
  <c r="L26" i="4" s="1"/>
  <c r="L58" i="4"/>
  <c r="L60" i="4" s="1"/>
  <c r="L46" i="4"/>
  <c r="J71" i="2"/>
  <c r="J29" i="2"/>
  <c r="I101" i="2"/>
  <c r="I85" i="2"/>
  <c r="M21" i="4" l="1"/>
  <c r="M26" i="4" s="1"/>
  <c r="M32" i="4" s="1"/>
  <c r="M37" i="4" s="1"/>
  <c r="M38" i="4" s="1"/>
  <c r="L32" i="4"/>
  <c r="L37" i="4" s="1"/>
  <c r="L38" i="4" s="1"/>
  <c r="L52" i="4"/>
  <c r="L54" i="4" s="1"/>
  <c r="J41" i="2"/>
  <c r="J54" i="2" s="1"/>
  <c r="J73" i="2"/>
  <c r="J72" i="2"/>
  <c r="I69" i="2" l="1"/>
  <c r="I63" i="2" s="1"/>
  <c r="I66" i="2" s="1"/>
  <c r="I68" i="2" s="1"/>
  <c r="H58" i="3" l="1"/>
  <c r="N113" i="2"/>
  <c r="N109" i="2"/>
  <c r="H34" i="3"/>
  <c r="H29" i="3"/>
  <c r="H18" i="3"/>
  <c r="H12" i="3"/>
  <c r="H36" i="3" l="1"/>
  <c r="H20" i="3"/>
  <c r="M94" i="2" l="1"/>
  <c r="H59" i="3"/>
  <c r="H60" i="3" s="1"/>
  <c r="I71" i="2" l="1"/>
  <c r="I29" i="2"/>
  <c r="M109" i="2"/>
  <c r="M113" i="2" l="1"/>
  <c r="I41" i="2"/>
  <c r="I54" i="2" s="1"/>
  <c r="I72" i="2"/>
  <c r="I73" i="2"/>
  <c r="G58" i="3"/>
  <c r="G34" i="3"/>
  <c r="G29" i="3"/>
  <c r="G18" i="3"/>
  <c r="G12" i="3"/>
  <c r="H85" i="2"/>
  <c r="H79" i="2"/>
  <c r="H69" i="2"/>
  <c r="L69" i="2" l="1"/>
  <c r="H63" i="2"/>
  <c r="H66" i="2" s="1"/>
  <c r="H68" i="2" s="1"/>
  <c r="L68" i="2" s="1"/>
  <c r="H7" i="4"/>
  <c r="H14" i="4" s="1"/>
  <c r="N7" i="4"/>
  <c r="K93" i="2"/>
  <c r="G36" i="3"/>
  <c r="G20" i="3"/>
  <c r="H16" i="4" l="1"/>
  <c r="K58" i="4"/>
  <c r="K60" i="4" s="1"/>
  <c r="K46" i="4"/>
  <c r="N14" i="4"/>
  <c r="K94" i="2"/>
  <c r="G59" i="3"/>
  <c r="G60" i="3" s="1"/>
  <c r="L63" i="2"/>
  <c r="L66" i="2" s="1"/>
  <c r="L109" i="2"/>
  <c r="N16" i="4" l="1"/>
  <c r="N21" i="4" s="1"/>
  <c r="N58" i="4"/>
  <c r="N46" i="4"/>
  <c r="J21" i="4"/>
  <c r="J26" i="4" s="1"/>
  <c r="J32" i="4" s="1"/>
  <c r="J37" i="4" s="1"/>
  <c r="J38" i="4" s="1"/>
  <c r="K21" i="4"/>
  <c r="K26" i="4" s="1"/>
  <c r="K32" i="4" s="1"/>
  <c r="K37" i="4" s="1"/>
  <c r="K38" i="4" s="1"/>
  <c r="H21" i="4"/>
  <c r="H26" i="4" s="1"/>
  <c r="I21" i="4"/>
  <c r="I26" i="4" s="1"/>
  <c r="L29" i="2"/>
  <c r="L90" i="2"/>
  <c r="L94" i="2" s="1"/>
  <c r="L71" i="2"/>
  <c r="H71" i="2"/>
  <c r="F29" i="3"/>
  <c r="H32" i="4" l="1"/>
  <c r="H37" i="4" s="1"/>
  <c r="H38" i="4" s="1"/>
  <c r="M52" i="4"/>
  <c r="I32" i="4"/>
  <c r="I37" i="4" s="1"/>
  <c r="I38" i="4" s="1"/>
  <c r="H29" i="2"/>
  <c r="L72" i="2"/>
  <c r="H72" i="2"/>
  <c r="K109" i="2"/>
  <c r="F58" i="3"/>
  <c r="F34" i="3"/>
  <c r="F36" i="3" s="1"/>
  <c r="F18" i="3"/>
  <c r="F12" i="3"/>
  <c r="G85" i="2"/>
  <c r="F85" i="2"/>
  <c r="G79" i="2"/>
  <c r="F79" i="2"/>
  <c r="F69" i="2"/>
  <c r="F101" i="2"/>
  <c r="P7" i="4"/>
  <c r="P14" i="4" s="1"/>
  <c r="H73" i="2" l="1"/>
  <c r="L73" i="2"/>
  <c r="P16" i="4"/>
  <c r="H41" i="2"/>
  <c r="H43" i="3" s="1"/>
  <c r="L41" i="2"/>
  <c r="L54" i="2" s="1"/>
  <c r="L113" i="2"/>
  <c r="F7" i="4"/>
  <c r="F14" i="4" s="1"/>
  <c r="K113" i="2"/>
  <c r="J94" i="2"/>
  <c r="G99" i="2"/>
  <c r="G101" i="2" s="1"/>
  <c r="H101" i="2"/>
  <c r="F20" i="3"/>
  <c r="J43" i="3" l="1"/>
  <c r="I43" i="3"/>
  <c r="G43" i="3"/>
  <c r="H54" i="2"/>
  <c r="F16" i="4"/>
  <c r="J46" i="4"/>
  <c r="J58" i="4"/>
  <c r="J60" i="4" s="1"/>
  <c r="L48" i="4"/>
  <c r="K48" i="4"/>
  <c r="O7" i="4"/>
  <c r="O14" i="4" s="1"/>
  <c r="J93" i="2"/>
  <c r="F70" i="2"/>
  <c r="F59" i="3"/>
  <c r="F60" i="3" s="1"/>
  <c r="E58" i="3"/>
  <c r="F63" i="2" l="1"/>
  <c r="O16" i="4"/>
  <c r="P58" i="4"/>
  <c r="O58" i="4"/>
  <c r="O46" i="4"/>
  <c r="P46" i="4"/>
  <c r="N26" i="4"/>
  <c r="J48" i="4"/>
  <c r="F29" i="2"/>
  <c r="G94" i="2"/>
  <c r="G93" i="2"/>
  <c r="E34" i="3"/>
  <c r="E29" i="3"/>
  <c r="E18" i="3"/>
  <c r="E12" i="3"/>
  <c r="J109" i="2"/>
  <c r="E101" i="2"/>
  <c r="E85" i="2"/>
  <c r="E79" i="2"/>
  <c r="E69" i="2"/>
  <c r="F71" i="2" l="1"/>
  <c r="F66" i="2"/>
  <c r="N32" i="4"/>
  <c r="N37" i="4" s="1"/>
  <c r="N38" i="4" s="1"/>
  <c r="N52" i="4"/>
  <c r="P21" i="4"/>
  <c r="O21" i="4"/>
  <c r="G58" i="4"/>
  <c r="G60" i="4" s="1"/>
  <c r="G46" i="4"/>
  <c r="G48" i="4" s="1"/>
  <c r="G21" i="4"/>
  <c r="G26" i="4" s="1"/>
  <c r="Q7" i="4"/>
  <c r="Q14" i="4" s="1"/>
  <c r="Q16" i="4" s="1"/>
  <c r="E7" i="4"/>
  <c r="J113" i="2"/>
  <c r="F41" i="2"/>
  <c r="F54" i="2" s="1"/>
  <c r="E36" i="3"/>
  <c r="I94" i="2"/>
  <c r="G29" i="2"/>
  <c r="E20" i="3"/>
  <c r="D79" i="2"/>
  <c r="F68" i="2" l="1"/>
  <c r="F73" i="2" s="1"/>
  <c r="F72" i="2"/>
  <c r="G52" i="4"/>
  <c r="G54" i="4" s="1"/>
  <c r="E14" i="4"/>
  <c r="M60" i="4"/>
  <c r="Q58" i="4"/>
  <c r="Q60" i="4" s="1"/>
  <c r="Q21" i="4"/>
  <c r="Q26" i="4" s="1"/>
  <c r="Q46" i="4"/>
  <c r="Q48" i="4" s="1"/>
  <c r="G32" i="4"/>
  <c r="G37" i="4" s="1"/>
  <c r="G38" i="4" s="1"/>
  <c r="O26" i="4"/>
  <c r="I93" i="2"/>
  <c r="G41" i="2"/>
  <c r="G54" i="2" s="1"/>
  <c r="E70" i="2"/>
  <c r="E63" i="2" s="1"/>
  <c r="E66" i="2" s="1"/>
  <c r="E68" i="2" s="1"/>
  <c r="E59" i="3"/>
  <c r="E60" i="3" s="1"/>
  <c r="E16" i="4" l="1"/>
  <c r="I46" i="4"/>
  <c r="I48" i="4" s="1"/>
  <c r="I58" i="4"/>
  <c r="I60" i="4" s="1"/>
  <c r="Q32" i="4"/>
  <c r="Q37" i="4" s="1"/>
  <c r="Q38" i="4" s="1"/>
  <c r="O32" i="4"/>
  <c r="O37" i="4" s="1"/>
  <c r="O38" i="4" s="1"/>
  <c r="O52" i="4"/>
  <c r="Q52" i="4"/>
  <c r="Q54" i="4" s="1"/>
  <c r="M48" i="4"/>
  <c r="E71" i="2"/>
  <c r="E29" i="2"/>
  <c r="D58" i="3"/>
  <c r="I109" i="2"/>
  <c r="D34" i="3"/>
  <c r="D29" i="3"/>
  <c r="D18" i="3"/>
  <c r="D12" i="3"/>
  <c r="D101" i="2"/>
  <c r="D85" i="2"/>
  <c r="D69" i="2"/>
  <c r="R7" i="4"/>
  <c r="R14" i="4" s="1"/>
  <c r="R16" i="4" l="1"/>
  <c r="R58" i="4"/>
  <c r="R60" i="4" s="1"/>
  <c r="R46" i="4"/>
  <c r="R48" i="4" s="1"/>
  <c r="N60" i="4"/>
  <c r="D7" i="4"/>
  <c r="D14" i="4" s="1"/>
  <c r="I113" i="2"/>
  <c r="H94" i="2"/>
  <c r="E41" i="2"/>
  <c r="E54" i="2" s="1"/>
  <c r="E72" i="2"/>
  <c r="E73" i="2"/>
  <c r="D36" i="3"/>
  <c r="D20" i="3"/>
  <c r="D16" i="4" l="1"/>
  <c r="H46" i="4"/>
  <c r="H58" i="4"/>
  <c r="H60" i="4" s="1"/>
  <c r="R21" i="4"/>
  <c r="R26" i="4" s="1"/>
  <c r="N48" i="4"/>
  <c r="H93" i="2"/>
  <c r="D59" i="3"/>
  <c r="D60" i="3" s="1"/>
  <c r="D70" i="2"/>
  <c r="D63" i="2" s="1"/>
  <c r="D66" i="2" s="1"/>
  <c r="D68" i="2" s="1"/>
  <c r="R32" i="4" l="1"/>
  <c r="R37" i="4" s="1"/>
  <c r="R38" i="4" s="1"/>
  <c r="W52" i="4"/>
  <c r="W54" i="4" s="1"/>
  <c r="R52" i="4"/>
  <c r="R54" i="4" s="1"/>
  <c r="H48" i="4"/>
  <c r="M54" i="4"/>
  <c r="O54" i="4"/>
  <c r="D29" i="2"/>
  <c r="H109" i="2"/>
  <c r="D71" i="2" l="1"/>
  <c r="H113" i="2"/>
  <c r="D41" i="2"/>
  <c r="D54" i="2" s="1"/>
  <c r="D72" i="2"/>
  <c r="D73" i="2" l="1"/>
  <c r="C58" i="3"/>
  <c r="G109" i="2" l="1"/>
  <c r="F109" i="2"/>
  <c r="D109" i="2"/>
  <c r="E109" i="2" l="1"/>
  <c r="C46" i="2" l="1"/>
  <c r="C109" i="2" l="1"/>
  <c r="C101" i="2"/>
  <c r="C85" i="2"/>
  <c r="C69" i="2"/>
  <c r="G69" i="2" s="1"/>
  <c r="C79" i="2"/>
  <c r="C52" i="2"/>
  <c r="C6" i="2"/>
  <c r="C13" i="2" s="1"/>
  <c r="C34" i="3"/>
  <c r="C29" i="3"/>
  <c r="C18" i="3"/>
  <c r="C12" i="3"/>
  <c r="C4" i="4" l="1"/>
  <c r="C7" i="4" s="1"/>
  <c r="C14" i="4" s="1"/>
  <c r="S7" i="4"/>
  <c r="S14" i="4" s="1"/>
  <c r="C15" i="2"/>
  <c r="C53" i="2"/>
  <c r="C20" i="3"/>
  <c r="C36" i="3"/>
  <c r="F44" i="3" l="1"/>
  <c r="D44" i="3"/>
  <c r="E44" i="3"/>
  <c r="C44" i="3"/>
  <c r="F46" i="4"/>
  <c r="F48" i="4" s="1"/>
  <c r="F58" i="4"/>
  <c r="F60" i="4" s="1"/>
  <c r="S16" i="4"/>
  <c r="U21" i="4" s="1"/>
  <c r="W58" i="4"/>
  <c r="W60" i="4" s="1"/>
  <c r="W46" i="4"/>
  <c r="W48" i="4" s="1"/>
  <c r="U46" i="4"/>
  <c r="U48" i="4" s="1"/>
  <c r="T58" i="4"/>
  <c r="T60" i="4" s="1"/>
  <c r="S58" i="4"/>
  <c r="S60" i="4" s="1"/>
  <c r="U58" i="4"/>
  <c r="U60" i="4" s="1"/>
  <c r="T46" i="4"/>
  <c r="T48" i="4" s="1"/>
  <c r="S46" i="4"/>
  <c r="S48" i="4" s="1"/>
  <c r="C16" i="4"/>
  <c r="C21" i="4" s="1"/>
  <c r="C26" i="4" s="1"/>
  <c r="O48" i="4"/>
  <c r="O60" i="4"/>
  <c r="P48" i="4"/>
  <c r="P60" i="4"/>
  <c r="F93" i="2"/>
  <c r="F94" i="2"/>
  <c r="C17" i="2"/>
  <c r="C19" i="2" s="1"/>
  <c r="C70" i="2"/>
  <c r="C59" i="3"/>
  <c r="C60" i="3" s="1"/>
  <c r="C63" i="2" l="1"/>
  <c r="C32" i="4"/>
  <c r="C37" i="4" s="1"/>
  <c r="C38" i="4" s="1"/>
  <c r="H52" i="4"/>
  <c r="H54" i="4" s="1"/>
  <c r="F21" i="4"/>
  <c r="F26" i="4" s="1"/>
  <c r="F32" i="4" s="1"/>
  <c r="F37" i="4" s="1"/>
  <c r="F38" i="4" s="1"/>
  <c r="E21" i="4"/>
  <c r="E26" i="4" s="1"/>
  <c r="E32" i="4" s="1"/>
  <c r="E37" i="4" s="1"/>
  <c r="E38" i="4" s="1"/>
  <c r="D21" i="4"/>
  <c r="D26" i="4" s="1"/>
  <c r="I52" i="4" s="1"/>
  <c r="I54" i="4" s="1"/>
  <c r="U26" i="4"/>
  <c r="S21" i="4"/>
  <c r="S26" i="4" s="1"/>
  <c r="T21" i="4"/>
  <c r="T26" i="4" s="1"/>
  <c r="Y52" i="4" s="1"/>
  <c r="P26" i="4"/>
  <c r="C21" i="2"/>
  <c r="G63" i="2" l="1"/>
  <c r="G66" i="2" s="1"/>
  <c r="C66" i="2"/>
  <c r="Z52" i="4"/>
  <c r="T32" i="4"/>
  <c r="T37" i="4" s="1"/>
  <c r="T38" i="4" s="1"/>
  <c r="Y54" i="4"/>
  <c r="S52" i="4"/>
  <c r="S54" i="4" s="1"/>
  <c r="X52" i="4"/>
  <c r="X54" i="4" s="1"/>
  <c r="F52" i="4"/>
  <c r="F54" i="4" s="1"/>
  <c r="K52" i="4"/>
  <c r="K54" i="4" s="1"/>
  <c r="J52" i="4"/>
  <c r="J54" i="4" s="1"/>
  <c r="D32" i="4"/>
  <c r="D37" i="4" s="1"/>
  <c r="D38" i="4" s="1"/>
  <c r="S32" i="4"/>
  <c r="S37" i="4" s="1"/>
  <c r="S38" i="4" s="1"/>
  <c r="U52" i="4"/>
  <c r="U54" i="4" s="1"/>
  <c r="U32" i="4"/>
  <c r="U37" i="4" s="1"/>
  <c r="U38" i="4" s="1"/>
  <c r="T52" i="4"/>
  <c r="T54" i="4" s="1"/>
  <c r="P52" i="4"/>
  <c r="P54" i="4" s="1"/>
  <c r="N54" i="4"/>
  <c r="P32" i="4"/>
  <c r="P37" i="4" s="1"/>
  <c r="P38" i="4" s="1"/>
  <c r="C41" i="2"/>
  <c r="G113" i="2"/>
  <c r="F113" i="2"/>
  <c r="Z54" i="4" l="1"/>
  <c r="C68" i="2"/>
  <c r="D43" i="3"/>
  <c r="F43" i="3"/>
  <c r="E43" i="3"/>
  <c r="C43" i="3"/>
  <c r="C54" i="2"/>
  <c r="E48" i="4" l="1"/>
  <c r="E60" i="4"/>
  <c r="E93" i="2"/>
  <c r="E94" i="2"/>
  <c r="E54" i="4" l="1"/>
  <c r="E113" i="2" l="1"/>
  <c r="D60" i="4" l="1"/>
  <c r="D54" i="4" l="1"/>
  <c r="D94" i="2"/>
  <c r="D93" i="2"/>
  <c r="D48" i="4"/>
  <c r="D113" i="2" l="1"/>
  <c r="C60" i="4" l="1"/>
  <c r="C54" i="4"/>
  <c r="C93" i="2"/>
  <c r="C94" i="2"/>
  <c r="C48" i="4" l="1"/>
  <c r="C113" i="2" l="1"/>
  <c r="F52" i="3" l="1"/>
  <c r="D52" i="3"/>
  <c r="E52" i="3"/>
  <c r="C52" i="3"/>
  <c r="J41" i="3" l="1"/>
  <c r="H41" i="3"/>
  <c r="G41" i="3"/>
  <c r="I41" i="3"/>
  <c r="C71" i="2"/>
  <c r="G72" i="2"/>
  <c r="G71" i="2" l="1"/>
  <c r="C72" i="2"/>
  <c r="C73" i="2" l="1"/>
  <c r="G68" i="2"/>
  <c r="G73" i="2" s="1"/>
  <c r="H52" i="3"/>
  <c r="I52" i="3"/>
  <c r="J52" i="3" s="1"/>
  <c r="G52" i="3"/>
  <c r="N41" i="3" l="1"/>
  <c r="N52" i="3" s="1"/>
  <c r="M41" i="3"/>
  <c r="L41" i="3"/>
  <c r="L52" i="3" s="1"/>
  <c r="K41" i="3"/>
  <c r="K52" i="3" s="1"/>
  <c r="R41" i="3" l="1"/>
  <c r="R52" i="3" s="1"/>
  <c r="U41" i="3" s="1"/>
  <c r="U52" i="3" s="1"/>
  <c r="O41" i="3"/>
  <c r="O52" i="3" s="1"/>
  <c r="P41" i="3"/>
  <c r="P52" i="3" s="1"/>
  <c r="M52" i="3" s="1"/>
  <c r="Q41" i="3"/>
  <c r="Q52" i="3" s="1"/>
  <c r="S41" i="3" l="1"/>
  <c r="S52" i="3" s="1"/>
  <c r="T41" i="3"/>
  <c r="T52" i="3" s="1"/>
</calcChain>
</file>

<file path=xl/sharedStrings.xml><?xml version="1.0" encoding="utf-8"?>
<sst xmlns="http://schemas.openxmlformats.org/spreadsheetml/2006/main" count="774" uniqueCount="321">
  <si>
    <t>SEK</t>
  </si>
  <si>
    <t>EBIT</t>
  </si>
  <si>
    <t xml:space="preserve">EBITA </t>
  </si>
  <si>
    <t>EBITDA</t>
  </si>
  <si>
    <t>Pro forma</t>
  </si>
  <si>
    <t>Goodwill</t>
  </si>
  <si>
    <t>N/A</t>
  </si>
  <si>
    <t>EBITA</t>
  </si>
  <si>
    <t>12M 2019</t>
  </si>
  <si>
    <t>12M 2020</t>
  </si>
  <si>
    <t>12M 2021</t>
  </si>
  <si>
    <t>Description</t>
  </si>
  <si>
    <t>IS</t>
  </si>
  <si>
    <t>BS</t>
  </si>
  <si>
    <t>Yearly and Quarterly Cash Flow Statements</t>
  </si>
  <si>
    <t>Cash Flow</t>
  </si>
  <si>
    <t>Key Figures</t>
  </si>
  <si>
    <t xml:space="preserve">Definitions </t>
  </si>
  <si>
    <t>Reason for use of Measure</t>
  </si>
  <si>
    <t>Average number of employees</t>
  </si>
  <si>
    <t>Average number of employees during the year based on hours worked. Excluding insourced staff.</t>
  </si>
  <si>
    <t>Capital employed</t>
  </si>
  <si>
    <t>Total assets less interest-bearing receivables and non-interest-bearing operating liabilities and excluding tax assets and tax liabilities.</t>
  </si>
  <si>
    <t>Shows how much of the total capital that is tied up in the operations.</t>
  </si>
  <si>
    <t>Cash conversion ratio</t>
  </si>
  <si>
    <t>Operating cash flow as a percentage of EBIT.</t>
  </si>
  <si>
    <t>Shows how efficient the Group is in terms of turning EBIT into cash.</t>
  </si>
  <si>
    <t>Debt/equity ratio, %</t>
  </si>
  <si>
    <t>Net debt divided by total equity expressed as a percentage.</t>
  </si>
  <si>
    <t>Shows the financial risk and how the Group is funded.</t>
  </si>
  <si>
    <t>Dividend yield</t>
  </si>
  <si>
    <t>Dividend as a percentage of the share price.</t>
  </si>
  <si>
    <t xml:space="preserve">Earnings per share </t>
  </si>
  <si>
    <t>Share of profit for the period, attributable to shareholders of the Parent Company, divided by the average number of shares outstanding.</t>
  </si>
  <si>
    <t>Shows trend in earnings in relation to the number of shares in the company.</t>
  </si>
  <si>
    <r>
      <rPr>
        <sz val="11"/>
        <rFont val="Calibri"/>
        <family val="2"/>
        <scheme val="minor"/>
      </rPr>
      <t>Operating income and operating expenses</t>
    </r>
    <r>
      <rPr>
        <sz val="11"/>
        <color rgb="FF393939"/>
        <rFont val="Calibri"/>
        <family val="2"/>
        <scheme val="minor"/>
      </rPr>
      <t xml:space="preserve"> including items affecting comparability.</t>
    </r>
  </si>
  <si>
    <t>Shows operating profit generated from the ordinary business operations.</t>
  </si>
  <si>
    <t xml:space="preserve">EBIT excluding items affecting comparability </t>
  </si>
  <si>
    <t>Operating incomes and operating expenses excluding items affecting comparability.</t>
  </si>
  <si>
    <t>EBIT margin excluding items affecting comparability,%</t>
  </si>
  <si>
    <t>EBIT excluding items affecting comparability as a percentage of net sales.</t>
  </si>
  <si>
    <t>Shows operating profit from ordinary business operations excluding any impact of depreciation and amortization of PPE and intangible assets. This is a valuable performance measure as it indicates the underlying cash-generating ability.</t>
  </si>
  <si>
    <t>EBITDA/Net interest income/expense</t>
  </si>
  <si>
    <t>EBITDA divided by net interest income/expense (interest income less interest expenses).</t>
  </si>
  <si>
    <t>Equity/assets ratio</t>
  </si>
  <si>
    <t>Total equity divided by total assets.</t>
  </si>
  <si>
    <t>A measure of financial risk, which compares the Group's equity in relation to the total assets.</t>
  </si>
  <si>
    <t>Equity method</t>
  </si>
  <si>
    <t>Associated companies and joint ventures in the Group are recognized in line with the equity method, implying that the initial participation is changed to reflect the Group’s share in the company’s profit or loss and for any dividends.</t>
  </si>
  <si>
    <t>Free cash flow</t>
  </si>
  <si>
    <t>Operating cash flow reduced by cash flow from financial items, tax and the effect of restructuring measures on cash flow.</t>
  </si>
  <si>
    <t>It represents the amount of cash generated by the Group that may be used to make new acquisitions or pay dividends to shareholders.</t>
  </si>
  <si>
    <t>Free cash flow per share</t>
  </si>
  <si>
    <t>Free cash flow divided by the average number of shares outstanding.</t>
  </si>
  <si>
    <t>It represents the amount of cash generated by the Group that may be used to make new acquisitions or pay dividends to shareholders. This amount is then put in relation to the number of shares.</t>
  </si>
  <si>
    <t>Items affecting comparability</t>
  </si>
  <si>
    <t>Net debt</t>
  </si>
  <si>
    <t>Interest-bearing liabilities less interest-bearing assets and cash and cash equivalents.</t>
  </si>
  <si>
    <t>Shows how indebted the Group is over time.</t>
  </si>
  <si>
    <t xml:space="preserve">Net debt/EBITDA </t>
  </si>
  <si>
    <t>Net debt divided by EBITDA calculated on a 12-month revolving basis.</t>
  </si>
  <si>
    <t>A measure of financial risk that puts interest-bearing debt in relation to underlying cash generation.</t>
  </si>
  <si>
    <t xml:space="preserve">Number of employees at year-end </t>
  </si>
  <si>
    <t>Including insourced staff and temporary employees.</t>
  </si>
  <si>
    <t>The key figure reported over time shows how the Group is growing in terms of number of employees.</t>
  </si>
  <si>
    <t>Operating cash flow</t>
  </si>
  <si>
    <t>EBITDA excluding non-cash items, capital expenditures, divested PPE, amortization of lease liabilities and changes in working capital. The performance measure excludes cash flow from items affecting comparability.</t>
  </si>
  <si>
    <t>Operating cash flow per share</t>
  </si>
  <si>
    <t>Organic growth</t>
  </si>
  <si>
    <t>Shows underlying growth from changes in volume, price and sales mix.</t>
  </si>
  <si>
    <t>Structural growth</t>
  </si>
  <si>
    <t>When calculating the organic growth any structural impact (acquisitions or divestments) in the comparative periods is excluded. Instead this impact is shown specifically as a structural impact.</t>
  </si>
  <si>
    <t>Shows the impact on net sales coming from acquisitions or divestments.</t>
  </si>
  <si>
    <t>Currency effects on net sales</t>
  </si>
  <si>
    <t>When calculating the organic growth the comparison is made using comparable rates. Since each period is translated with updated exchange rates there will always be an impact on total net sales in between two periods due to these differences.</t>
  </si>
  <si>
    <t>P/E ratio</t>
  </si>
  <si>
    <t>Market price of the share divided by earnings per share.</t>
  </si>
  <si>
    <t xml:space="preserve">Compares Trelleborg's share price to the Group's earnings per share. </t>
  </si>
  <si>
    <t>Pro forma calculations include the total of the Group's consolidation from the most recent 12-month period plus acquisitions and divestments in order to reflect current continuing operations.</t>
  </si>
  <si>
    <t>Rate of capital turnover</t>
  </si>
  <si>
    <t>Net sales divided by average capital employed.</t>
  </si>
  <si>
    <t>Shows how effectively the capital employed is used.</t>
  </si>
  <si>
    <t>Return on capital employed, %</t>
  </si>
  <si>
    <t>EBIT divided by the average capital employed, calculated on a 12-month revolving basis and expressed as a percentage.</t>
  </si>
  <si>
    <t>Shows how well the operational capital employed is used to create profitable growth.</t>
  </si>
  <si>
    <t xml:space="preserve">Return on shareholders’ equity, % </t>
  </si>
  <si>
    <r>
      <t xml:space="preserve">Share of net profit calculated on a 12-month revolving basis, attributable to shareholders of the Parent Company, divided by average equity, excluding non-controlling interests </t>
    </r>
    <r>
      <rPr>
        <sz val="11"/>
        <rFont val="Calibri"/>
        <family val="2"/>
        <scheme val="minor"/>
      </rPr>
      <t>and expressed as a percentage.</t>
    </r>
  </si>
  <si>
    <t>Income statement</t>
  </si>
  <si>
    <t>Income Statements, SEK M</t>
  </si>
  <si>
    <t>Net sales</t>
  </si>
  <si>
    <t>Cost of goods sold</t>
  </si>
  <si>
    <t>Gross profit</t>
  </si>
  <si>
    <t>Selling expenses</t>
  </si>
  <si>
    <t>Administrative expenses</t>
  </si>
  <si>
    <t>Research and development costs</t>
  </si>
  <si>
    <t>Other operating income</t>
  </si>
  <si>
    <t>Other operating costs</t>
  </si>
  <si>
    <t>Profit from associated companies</t>
  </si>
  <si>
    <t>EBIT, excluding items affecting comparability</t>
  </si>
  <si>
    <t>Financial income and expenses</t>
  </si>
  <si>
    <t>Profit before tax</t>
  </si>
  <si>
    <t>Tax</t>
  </si>
  <si>
    <t>Net profit in continuing operations</t>
  </si>
  <si>
    <t>Net profit in discontinuing operations</t>
  </si>
  <si>
    <t>Total net profit</t>
  </si>
  <si>
    <t>- equity holders of the parent company</t>
  </si>
  <si>
    <t>- non-controlling interest</t>
  </si>
  <si>
    <t xml:space="preserve"> </t>
  </si>
  <si>
    <t>Earnings per share, SEK ¹</t>
  </si>
  <si>
    <t>Continuing operations</t>
  </si>
  <si>
    <t>Discontinuing operations</t>
  </si>
  <si>
    <t>Group, excluding items affecting comparability</t>
  </si>
  <si>
    <t>Continuing operations, excluding items affecting comparability</t>
  </si>
  <si>
    <t>End of period</t>
  </si>
  <si>
    <t>¹ No dilution effects arose.</t>
  </si>
  <si>
    <t>Statements of comprehensive income, SEK M</t>
  </si>
  <si>
    <t>Other comprehensive income</t>
  </si>
  <si>
    <t>Items that will not be reclassified to the income statement</t>
  </si>
  <si>
    <t xml:space="preserve">Reassessment of net pension obligation </t>
  </si>
  <si>
    <t>Income tax relating to components of other comprehensive income</t>
  </si>
  <si>
    <t>Total</t>
  </si>
  <si>
    <t>Items that may be reclassified to the income statement</t>
  </si>
  <si>
    <t>Cash flow hedges</t>
  </si>
  <si>
    <t>Hedging of net investment</t>
  </si>
  <si>
    <t>Translation difference</t>
  </si>
  <si>
    <t>Other comprehensive income, net of tax</t>
  </si>
  <si>
    <t>Total comprehensive income</t>
  </si>
  <si>
    <t>Total comprehensive income attributable to:</t>
  </si>
  <si>
    <t>EBIT specification, continuing operations, SEK M</t>
  </si>
  <si>
    <t>Excluding items affecting comparability:</t>
  </si>
  <si>
    <t>Net interest, R12</t>
  </si>
  <si>
    <t>Market price, SEK</t>
  </si>
  <si>
    <t>Earnings per share, R12</t>
  </si>
  <si>
    <t>EBIT, excluding items affecting comparability, R12</t>
  </si>
  <si>
    <t>EBIT, including items affecting comparability, R12</t>
  </si>
  <si>
    <t>Average capital employed, excluding items affecting comparability, R12</t>
  </si>
  <si>
    <t>Average capital employed, including items affecting comparability, R12</t>
  </si>
  <si>
    <t>Return on capital employed, %, excluding items affecting comparability</t>
  </si>
  <si>
    <t>Return on capital employed, %, including items affecting comparability</t>
  </si>
  <si>
    <t>Rate of capital turnover, continuing operations</t>
  </si>
  <si>
    <t>Net sales, R12</t>
  </si>
  <si>
    <t>Average capital employed, R12</t>
  </si>
  <si>
    <t xml:space="preserve">Rate of capital turnover </t>
  </si>
  <si>
    <t>Profit for the period, R12</t>
  </si>
  <si>
    <t>Average equity</t>
  </si>
  <si>
    <t>Q1 2019</t>
  </si>
  <si>
    <t>Q2 2019</t>
  </si>
  <si>
    <t>Q3 2019</t>
  </si>
  <si>
    <t>Q4 2019</t>
  </si>
  <si>
    <t>Q1 2020</t>
  </si>
  <si>
    <t>Q2 2020</t>
  </si>
  <si>
    <t>Q3 2020</t>
  </si>
  <si>
    <t>Q4 2020</t>
  </si>
  <si>
    <t>Q1 2021</t>
  </si>
  <si>
    <t>Q2 2021</t>
  </si>
  <si>
    <t>Q3 2021</t>
  </si>
  <si>
    <t>Q4 2021</t>
  </si>
  <si>
    <t>Q1 2022</t>
  </si>
  <si>
    <t>Q2 2022</t>
  </si>
  <si>
    <t>Q3 2022</t>
  </si>
  <si>
    <t>Balance Sheets, SEK M</t>
  </si>
  <si>
    <t>Property, plant and equipment</t>
  </si>
  <si>
    <t>Right-of-use assets</t>
  </si>
  <si>
    <t>Other intangible assets</t>
  </si>
  <si>
    <t>Participations in joint ventures/associated companies</t>
  </si>
  <si>
    <t>Financial non-current assets</t>
  </si>
  <si>
    <t>Deferred tax assets</t>
  </si>
  <si>
    <t>Total non-current assets</t>
  </si>
  <si>
    <t>Inventories</t>
  </si>
  <si>
    <t>Current operating receivables</t>
  </si>
  <si>
    <t>Current tax assets</t>
  </si>
  <si>
    <t>Interest-bearing receivables</t>
  </si>
  <si>
    <t>Cash and cash equivalents</t>
  </si>
  <si>
    <t>Total current assets</t>
  </si>
  <si>
    <t>Assets held for sale</t>
  </si>
  <si>
    <t>Total assets</t>
  </si>
  <si>
    <t>Total equity</t>
  </si>
  <si>
    <t>Interest-bearing non-current liabilities</t>
  </si>
  <si>
    <t>Other non-current liabilities</t>
  </si>
  <si>
    <t>Pension obligations</t>
  </si>
  <si>
    <t>Other provisions</t>
  </si>
  <si>
    <t>Deferred tax liabilities</t>
  </si>
  <si>
    <t>Total non-current liabilities</t>
  </si>
  <si>
    <t>Interest-bearing current liabilities</t>
  </si>
  <si>
    <t>Current tax liabilities</t>
  </si>
  <si>
    <t>Other current liabilities</t>
  </si>
  <si>
    <t>Total current liabilities</t>
  </si>
  <si>
    <t>Liabilities held for sale</t>
  </si>
  <si>
    <t>Total equity and liabilities</t>
  </si>
  <si>
    <t>Specification of changes in equity, SEK M</t>
  </si>
  <si>
    <t>Opening balance</t>
  </si>
  <si>
    <t>Non-recurring item relating to IFRS16</t>
  </si>
  <si>
    <t>Repurchase own shares</t>
  </si>
  <si>
    <t>Dividend</t>
  </si>
  <si>
    <t>Impact from IAS 29¹</t>
  </si>
  <si>
    <t>Non-controlling interests</t>
  </si>
  <si>
    <t>Closing balance</t>
  </si>
  <si>
    <t>¹ Refers to hyperinflationary accounting in operations in Turkey.</t>
  </si>
  <si>
    <t>Specification of capital employed, SEK M</t>
  </si>
  <si>
    <t>Working capital</t>
  </si>
  <si>
    <t>Intangible assets</t>
  </si>
  <si>
    <t>Sep 30</t>
  </si>
  <si>
    <t>Dec 31</t>
  </si>
  <si>
    <t>Mar 31</t>
  </si>
  <si>
    <t>Jun 30</t>
  </si>
  <si>
    <t>Depreciation/write-down, property, plant and equipment</t>
  </si>
  <si>
    <t>Amortization/write-down, intangible assets</t>
  </si>
  <si>
    <t>Capital expenditure</t>
  </si>
  <si>
    <t>Sold non-current assets</t>
  </si>
  <si>
    <t>Amortization of lease liabilities</t>
  </si>
  <si>
    <t>Dividend from associated companies</t>
  </si>
  <si>
    <t>Non cash-flow affecting items</t>
  </si>
  <si>
    <t>Operating cash flow, continuing operations</t>
  </si>
  <si>
    <t>Operating cash flow, discontinuing operations</t>
  </si>
  <si>
    <t>Non-controlling  interest</t>
  </si>
  <si>
    <t>Cash impact from items affecting comparability</t>
  </si>
  <si>
    <t>Financial items</t>
  </si>
  <si>
    <t>Paid tax</t>
  </si>
  <si>
    <t>Acquisitions</t>
  </si>
  <si>
    <t>Disposed operations</t>
  </si>
  <si>
    <t>Dividend - equity holders of the parent company</t>
  </si>
  <si>
    <t>Capital increase associated companies</t>
  </si>
  <si>
    <t>Sum net cash flow</t>
  </si>
  <si>
    <t>Financial liability for dividend - Parent company shareholders</t>
  </si>
  <si>
    <t>Exchange rate difference</t>
  </si>
  <si>
    <t>Net debt including, as of 2019, lease liability in accordance with IFRS 16 and pension liability.</t>
  </si>
  <si>
    <t>Operating cash flow, R12</t>
  </si>
  <si>
    <t>EBIT, excl items affecting comparability, R12</t>
  </si>
  <si>
    <t>Free cash flow, R12</t>
  </si>
  <si>
    <t>EBITDA margin excluding items affecting comparability, %</t>
  </si>
  <si>
    <t>EBITA margin excluding items affecting comparability, %</t>
  </si>
  <si>
    <t>EBIT margin excluding items affecting comparability, %</t>
  </si>
  <si>
    <t>9M 2022</t>
  </si>
  <si>
    <t>6M 2022</t>
  </si>
  <si>
    <t>9M 2021</t>
  </si>
  <si>
    <t>6M 2021</t>
  </si>
  <si>
    <t>9M 2020</t>
  </si>
  <si>
    <t>6M 2020</t>
  </si>
  <si>
    <t>9M 2019</t>
  </si>
  <si>
    <t>6M 2019</t>
  </si>
  <si>
    <t>Q4 2022</t>
  </si>
  <si>
    <t>12M 2022</t>
  </si>
  <si>
    <t>Shows currency impact on net sales between different periods.</t>
  </si>
  <si>
    <t>Q1 2023</t>
  </si>
  <si>
    <t xml:space="preserve">Change in working capital </t>
  </si>
  <si>
    <t>Operating profit excluding amortization and impairment of intangible assets from acquisitions and excluding items affecting comparability.</t>
  </si>
  <si>
    <t>Shows operating profit from ordinary business operations excluding any impact of amortization of intangible assets from acquisitions.</t>
  </si>
  <si>
    <t>Q2 2023</t>
  </si>
  <si>
    <t>6M 2023</t>
  </si>
  <si>
    <t>Amortization of surplus values related to acquisitions</t>
  </si>
  <si>
    <t>Cancellation of own shares</t>
  </si>
  <si>
    <t>Bonus issue</t>
  </si>
  <si>
    <r>
      <t xml:space="preserve">Lease liability according to IFRS16 </t>
    </r>
    <r>
      <rPr>
        <vertAlign val="superscript"/>
        <sz val="8"/>
        <rFont val="Arial"/>
        <family val="2"/>
      </rPr>
      <t>1</t>
    </r>
  </si>
  <si>
    <r>
      <t xml:space="preserve">Pension liability </t>
    </r>
    <r>
      <rPr>
        <vertAlign val="superscript"/>
        <sz val="8"/>
        <rFont val="Arial"/>
        <family val="2"/>
      </rPr>
      <t>1</t>
    </r>
  </si>
  <si>
    <r>
      <t xml:space="preserve">Net debt/EBITDA </t>
    </r>
    <r>
      <rPr>
        <vertAlign val="superscript"/>
        <sz val="8"/>
        <rFont val="FranklinGothic"/>
      </rPr>
      <t>2</t>
    </r>
  </si>
  <si>
    <t>Q3 2023</t>
  </si>
  <si>
    <t>9M 2023</t>
  </si>
  <si>
    <t>Q4 2023</t>
  </si>
  <si>
    <t>12M 2023</t>
  </si>
  <si>
    <t>Q1 2024</t>
  </si>
  <si>
    <t>Q2 2024</t>
  </si>
  <si>
    <t>6M 2024</t>
  </si>
  <si>
    <t>Net profit, Group</t>
  </si>
  <si>
    <t>Average capital employed and EBIT are calculated R12. This is used when calculating the return on capital employed, %.</t>
  </si>
  <si>
    <t>Average capital employed and Net sales are calculated using R12. This is used when calculating the capital turnover rate.</t>
  </si>
  <si>
    <t xml:space="preserve">  </t>
  </si>
  <si>
    <t>Total shareholders' equity</t>
  </si>
  <si>
    <t>Average number of shares outstanding, R12</t>
  </si>
  <si>
    <t>Operating cash flow, Group</t>
  </si>
  <si>
    <t>Return on shareholders’ equity, Group</t>
  </si>
  <si>
    <t>Equity/assets ratio, %</t>
  </si>
  <si>
    <t>Q3 2024</t>
  </si>
  <si>
    <t>9M 2024</t>
  </si>
  <si>
    <t xml:space="preserve">Trelleborg </t>
  </si>
  <si>
    <t>Currency</t>
  </si>
  <si>
    <t>Shows the Group's capacity to generate return on shareholders' equity.</t>
  </si>
  <si>
    <t>This performance measure is a debt and profitability ratio used to determine the capability of the Group, through its own earnings generation, to pay interest on the outstanding debt.</t>
  </si>
  <si>
    <t>Yearly and Quarterly Balance Sheets</t>
  </si>
  <si>
    <t>Yearly and Quarterly Income Statements</t>
  </si>
  <si>
    <t>Return on equity, excluding items affecting comparability</t>
  </si>
  <si>
    <t>Return on equity, including items affecting comparability</t>
  </si>
  <si>
    <t>EBIT, including items affecting comparability</t>
  </si>
  <si>
    <t>Group, total</t>
  </si>
  <si>
    <t>EBITDA/Net interest income/expense, Group</t>
  </si>
  <si>
    <t>EBITDA, including items affecting comparability, R12</t>
  </si>
  <si>
    <t>Return on capital employed, continuing operations</t>
  </si>
  <si>
    <t>Balance Sheets</t>
  </si>
  <si>
    <t>Net debt, SEK M</t>
  </si>
  <si>
    <t>Net debt Group, opening balance</t>
  </si>
  <si>
    <t>Net debt Group, closing balance</t>
  </si>
  <si>
    <t>Cash flow, SEK M</t>
  </si>
  <si>
    <t>Sheet Name</t>
  </si>
  <si>
    <t>Trelleborg employs a number of alternative performance measures related to financial position, including return on equity and capital employed, net debt, debt/equity ratio and equity/assets ratio. The Group deems the key figures useful for the readers of its financial reports as a complement for assessing the possibility of dividends, implementing strategic investments and considering the Group’s ability to meet its financial commitments. In addition, Trelleborg uses the cash-flow measurements of operating cash flow and free cash flow to provide an indication of the funds the operations generate to be able to implement strategic investments, make amortizations and pay returns to the shareholders. Trelleborg uses the operational performance metrics of EBITDA, EBITA and EBIT excluding items affecting comparability, which the Group considers to be relevant for investors seeking to understand its earnings generation before items affecting comparability. The Group defines the key figures as follows.</t>
  </si>
  <si>
    <t>The costs related to the number of employees represent a large part of the total costs for the Group. The trend in average number of employees is therefore an important performance measure to use when comparing the number of employees versus costs.</t>
  </si>
  <si>
    <t>Shows the relation between the dividend received and share price.</t>
  </si>
  <si>
    <t>The total of the restructuring costs approved by the Board of Directors and major other non-recurring items. These are non-recurring items that do not have any direct link to the ordinary operations of the Group.</t>
  </si>
  <si>
    <t>Shows separate reporting of items affecting comparability between periods. Provides greater understanding of the Group's underlying operational performance.</t>
  </si>
  <si>
    <t>Operating cash flow divided by the average number of outstanding shares.</t>
  </si>
  <si>
    <t>Shows the Group's cash generation capacity generated by the operations.</t>
  </si>
  <si>
    <t>Shows the cash generation capacity generated by the operations in relation to average number of shares.</t>
  </si>
  <si>
    <t>The sales growth in comparable exchange rates that is generated by the Group itself on its own merits and in the existing structure. An acquisition or a divestment, is only included in the calculation of organic growth if it's included in an equal number of months in the current period and the corresponding of previous years. Otherwise, it's included in the calculation of structural growth.</t>
  </si>
  <si>
    <t>Q4 2024</t>
  </si>
  <si>
    <t>12M 2024</t>
  </si>
  <si>
    <t>Number of shares</t>
  </si>
  <si>
    <t>Average number</t>
  </si>
  <si>
    <t>of which, in treasury</t>
  </si>
  <si>
    <t>Equity</t>
  </si>
  <si>
    <t>Net profit/loss for the year</t>
  </si>
  <si>
    <t>Share based long term incentive program</t>
  </si>
  <si>
    <r>
      <rPr>
        <vertAlign val="superscript"/>
        <sz val="7"/>
        <rFont val="Calibri"/>
        <family val="2"/>
      </rPr>
      <t>1</t>
    </r>
    <r>
      <rPr>
        <sz val="7"/>
        <rFont val="Calibri"/>
        <family val="2"/>
      </rPr>
      <t xml:space="preserve"> Pertains to non-cash items.</t>
    </r>
  </si>
  <si>
    <r>
      <rPr>
        <vertAlign val="superscript"/>
        <sz val="7"/>
        <rFont val="Arial"/>
        <family val="2"/>
      </rPr>
      <t>2</t>
    </r>
    <r>
      <rPr>
        <sz val="7"/>
        <rFont val="Arial"/>
        <family val="2"/>
      </rPr>
      <t xml:space="preserve"> EBITDA excluding items affecting comparability.</t>
    </r>
  </si>
  <si>
    <t>EBITA excluding items affecting comparability</t>
  </si>
  <si>
    <t>Operating profit excluding amortization and impairment of intangible assets from acquisitions and including items affecting comparability.</t>
  </si>
  <si>
    <t xml:space="preserve">EBITA margin excluding items affecting comparability, % </t>
  </si>
  <si>
    <t xml:space="preserve">EBITA excluding items affecting comparability as a percentage of net sales </t>
  </si>
  <si>
    <t>Operating profit excluding depreciation/amortization, impairment of PPE (including right-of-use assets) and intangible assets.</t>
  </si>
  <si>
    <t>Operating profit excluding depreciation/amortization, impairment of PPE (including right-of-use assets) and intangible assets, and excluding items affecting comparability.</t>
  </si>
  <si>
    <t>EBITDA excluding items affecting comparability and participations in the profit/loss of jointly owned/associated companies, as a percentage of net sales.</t>
  </si>
  <si>
    <t>EBITDA excluding items affecting comparability</t>
  </si>
  <si>
    <t>Dicontinuing operations</t>
  </si>
  <si>
    <t>Profit from discontinuing operations in recognized net in the consolidated income statement in the item "Net profit in discontinuing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</si>
</sst>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 #,##0.00\ _k_r_-;_-* &quot;-&quot;??\ _k_r_-;_-@_-"/>
    <numFmt numFmtId="165" formatCode="0;\-0;&quot;-&quot;;"/>
    <numFmt numFmtId="166" formatCode="0.0"/>
    <numFmt numFmtId="167" formatCode="0.0%"/>
    <numFmt numFmtId="168" formatCode="#,##0.0"/>
    <numFmt numFmtId="169" formatCode="0.00;\-0.00;&quot;-&quot;"/>
    <numFmt numFmtId="170" formatCode="_-* #,##0.0\ _k_r_-;\-* #,##0.0\ _k_r_-;_-* &quot;-&quot;??\ _k_r_-;_-@_-"/>
    <numFmt numFmtId="171" formatCode="_-* #,##0\ _k_r_-;\-* #,##0\ _k_r_-;_-* &quot;-&quot;??\ _k_r_-;_-@_-"/>
    <numFmt numFmtId="172" formatCode="#.##"/>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8"/>
      <name val="FranklinGothic"/>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sz val="8"/>
      <name val="Calibri"/>
      <family val="2"/>
      <scheme val="minor"/>
    </font>
    <font>
      <sz val="21"/>
      <color rgb="FF202124"/>
      <name val="Inherit"/>
    </font>
    <font>
      <vertAlign val="superscript"/>
      <sz val="8"/>
      <name val="Arial"/>
      <family val="2"/>
    </font>
    <font>
      <vertAlign val="superscript"/>
      <sz val="8"/>
      <name val="FranklinGothic"/>
    </font>
    <font>
      <sz val="11"/>
      <color theme="1"/>
      <name val="Calibri Light"/>
      <family val="2"/>
      <scheme val="major"/>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0">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50">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5" fillId="4" borderId="0"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3" fontId="11" fillId="2" borderId="0" xfId="0"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6"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6"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7" fillId="2" borderId="0" xfId="0" applyFont="1" applyFill="1"/>
    <xf numFmtId="3" fontId="11" fillId="2" borderId="0" xfId="6" applyNumberFormat="1" applyFont="1" applyFill="1" applyBorder="1" applyAlignment="1" applyProtection="1">
      <alignment horizontal="left" wrapText="1"/>
    </xf>
    <xf numFmtId="0" fontId="18" fillId="2" borderId="0" xfId="0" applyFont="1" applyFill="1" applyBorder="1" applyAlignment="1" applyProtection="1"/>
    <xf numFmtId="0" fontId="20" fillId="3" borderId="1" xfId="3" applyFont="1" applyFill="1" applyBorder="1" applyAlignment="1" applyProtection="1"/>
    <xf numFmtId="16" fontId="20" fillId="3" borderId="1" xfId="3" quotePrefix="1" applyNumberFormat="1" applyFont="1" applyFill="1" applyBorder="1" applyAlignment="1" applyProtection="1">
      <alignment horizontal="right"/>
    </xf>
    <xf numFmtId="0" fontId="20" fillId="3" borderId="1" xfId="3" applyFont="1" applyFill="1" applyBorder="1" applyAlignment="1" applyProtection="1">
      <alignment vertical="top"/>
    </xf>
    <xf numFmtId="0" fontId="20"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19"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166" fontId="11" fillId="2" borderId="0" xfId="0" applyNumberFormat="1" applyFont="1" applyFill="1" applyBorder="1" applyAlignment="1" applyProtection="1"/>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8"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6" fillId="2" borderId="0" xfId="0" applyFont="1" applyFill="1" applyBorder="1"/>
    <xf numFmtId="0" fontId="21" fillId="4" borderId="9"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6" fillId="2" borderId="4" xfId="0" applyFont="1" applyFill="1" applyBorder="1"/>
    <xf numFmtId="166" fontId="16" fillId="2" borderId="4" xfId="0" applyNumberFormat="1" applyFont="1" applyFill="1" applyBorder="1"/>
    <xf numFmtId="0" fontId="22" fillId="2" borderId="0" xfId="0" applyFont="1" applyFill="1" applyBorder="1" applyAlignment="1" applyProtection="1">
      <alignment horizontal="left"/>
    </xf>
    <xf numFmtId="0" fontId="22"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8" fillId="2" borderId="0" xfId="6" applyFont="1" applyFill="1" applyBorder="1" applyAlignment="1" applyProtection="1"/>
    <xf numFmtId="3" fontId="0" fillId="2" borderId="0" xfId="0" applyNumberFormat="1" applyFill="1"/>
    <xf numFmtId="0" fontId="25"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xf numFmtId="164" fontId="14" fillId="2" borderId="0" xfId="1" applyNumberFormat="1" applyFont="1" applyFill="1" applyBorder="1" applyAlignment="1" applyProtection="1">
      <alignment horizontal="left"/>
    </xf>
    <xf numFmtId="2" fontId="11" fillId="2" borderId="0" xfId="0" applyNumberFormat="1" applyFont="1" applyFill="1" applyBorder="1" applyAlignment="1" applyProtection="1"/>
    <xf numFmtId="3" fontId="11" fillId="4" borderId="0" xfId="8"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6" fillId="2" borderId="0" xfId="0" applyNumberFormat="1" applyFont="1" applyFill="1" applyBorder="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3"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0" fontId="5" fillId="3" borderId="1" xfId="3" applyFont="1" applyAlignment="1" applyProtection="1"/>
    <xf numFmtId="0" fontId="24" fillId="2" borderId="0" xfId="0" applyFont="1" applyFill="1" applyAlignment="1">
      <alignment wrapText="1"/>
    </xf>
    <xf numFmtId="0" fontId="9" fillId="0" borderId="0" xfId="0" applyFont="1" applyAlignment="1">
      <alignment vertical="center"/>
    </xf>
    <xf numFmtId="0" fontId="29" fillId="0" borderId="0" xfId="0" applyFont="1" applyAlignment="1">
      <alignment horizontal="left" vertical="center"/>
    </xf>
    <xf numFmtId="0" fontId="16" fillId="2" borderId="0" xfId="0" applyFont="1" applyFill="1" applyBorder="1" applyAlignment="1" applyProtection="1">
      <alignment horizontal="left"/>
    </xf>
    <xf numFmtId="3" fontId="16" fillId="4" borderId="0" xfId="8" applyFont="1" applyFill="1" applyBorder="1" applyAlignment="1" applyProtection="1"/>
    <xf numFmtId="0" fontId="11" fillId="0" borderId="0" xfId="0" quotePrefix="1" applyFont="1" applyFill="1" applyBorder="1" applyProtection="1"/>
    <xf numFmtId="165" fontId="11" fillId="2" borderId="1" xfId="6" applyNumberFormat="1" applyFont="1" applyFill="1" applyBorder="1" applyAlignment="1" applyProtection="1"/>
    <xf numFmtId="3" fontId="11" fillId="2" borderId="0" xfId="0" applyNumberFormat="1" applyFont="1" applyFill="1"/>
    <xf numFmtId="3" fontId="11" fillId="2" borderId="0" xfId="0" quotePrefix="1" applyNumberFormat="1" applyFont="1" applyFill="1"/>
    <xf numFmtId="165" fontId="11" fillId="2" borderId="0" xfId="0" applyNumberFormat="1" applyFont="1" applyFill="1" applyBorder="1" applyAlignment="1" applyProtection="1"/>
    <xf numFmtId="169" fontId="11" fillId="2" borderId="0" xfId="0" applyNumberFormat="1" applyFont="1" applyFill="1" applyBorder="1" applyAlignment="1" applyProtection="1"/>
    <xf numFmtId="3" fontId="16" fillId="2" borderId="0" xfId="0" quotePrefix="1" applyNumberFormat="1" applyFont="1" applyFill="1"/>
    <xf numFmtId="0" fontId="11" fillId="2" borderId="0" xfId="0" applyFont="1" applyFill="1"/>
    <xf numFmtId="3" fontId="13" fillId="2" borderId="0" xfId="0" quotePrefix="1" applyNumberFormat="1" applyFont="1" applyFill="1"/>
    <xf numFmtId="1" fontId="16" fillId="2" borderId="0" xfId="2" applyNumberFormat="1" applyFont="1" applyFill="1"/>
    <xf numFmtId="1" fontId="11" fillId="2" borderId="0" xfId="0" applyNumberFormat="1" applyFont="1" applyFill="1" applyBorder="1" applyAlignment="1" applyProtection="1"/>
    <xf numFmtId="1" fontId="0" fillId="2" borderId="0" xfId="0" applyNumberFormat="1" applyFill="1"/>
    <xf numFmtId="0" fontId="11" fillId="0" borderId="0" xfId="0" applyFont="1" applyFill="1" applyBorder="1" applyAlignment="1" applyProtection="1"/>
    <xf numFmtId="0" fontId="24" fillId="2" borderId="2" xfId="0" applyFont="1" applyFill="1" applyBorder="1" applyAlignment="1">
      <alignment vertical="center" wrapText="1"/>
    </xf>
    <xf numFmtId="0" fontId="8" fillId="2" borderId="2" xfId="0" applyFont="1" applyFill="1" applyBorder="1" applyAlignment="1">
      <alignment vertical="center" wrapText="1"/>
    </xf>
    <xf numFmtId="0" fontId="24" fillId="2" borderId="2" xfId="0" applyFont="1" applyFill="1" applyBorder="1" applyAlignment="1">
      <alignment vertical="center"/>
    </xf>
    <xf numFmtId="0" fontId="8" fillId="2" borderId="2" xfId="0" applyFont="1" applyFill="1" applyBorder="1" applyAlignment="1">
      <alignment vertical="center"/>
    </xf>
    <xf numFmtId="0" fontId="8" fillId="2" borderId="8" xfId="0" applyFont="1" applyFill="1" applyBorder="1" applyAlignment="1">
      <alignment vertical="center" wrapText="1"/>
    </xf>
    <xf numFmtId="0" fontId="0" fillId="2" borderId="0" xfId="0" applyFill="1" applyAlignment="1">
      <alignment vertical="center"/>
    </xf>
    <xf numFmtId="0" fontId="5" fillId="4" borderId="0" xfId="3" applyFont="1" applyFill="1" applyBorder="1" applyAlignment="1" applyProtection="1"/>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3" fontId="0" fillId="2" borderId="0" xfId="0" applyNumberFormat="1" applyFill="1" applyBorder="1"/>
    <xf numFmtId="170" fontId="0" fillId="2" borderId="0" xfId="1" applyNumberFormat="1" applyFont="1" applyFill="1" applyAlignment="1">
      <alignment horizontal="left"/>
    </xf>
    <xf numFmtId="170" fontId="13" fillId="2" borderId="4" xfId="1" applyNumberFormat="1" applyFont="1" applyFill="1" applyBorder="1" applyAlignment="1" applyProtection="1">
      <alignment horizontal="left"/>
    </xf>
    <xf numFmtId="2" fontId="13" fillId="2" borderId="4" xfId="1" applyNumberFormat="1" applyFont="1" applyFill="1" applyBorder="1" applyAlignment="1" applyProtection="1">
      <alignment horizontal="right"/>
    </xf>
    <xf numFmtId="0" fontId="15" fillId="2" borderId="0" xfId="0" applyFont="1" applyFill="1" applyBorder="1" applyAlignment="1" applyProtection="1">
      <alignment horizontal="left"/>
    </xf>
    <xf numFmtId="3" fontId="0" fillId="2" borderId="0" xfId="0" applyNumberFormat="1" applyFont="1" applyFill="1"/>
    <xf numFmtId="167" fontId="11" fillId="2" borderId="0" xfId="6" applyNumberFormat="1" applyFont="1" applyFill="1" applyBorder="1" applyAlignment="1" applyProtection="1">
      <alignment horizontal="righ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3" fillId="2" borderId="0" xfId="0" applyFont="1" applyFill="1" applyBorder="1" applyAlignment="1" applyProtection="1">
      <alignment horizontal="left"/>
    </xf>
    <xf numFmtId="165" fontId="13" fillId="2" borderId="4" xfId="6" quotePrefix="1" applyNumberFormat="1" applyFont="1" applyFill="1" applyBorder="1" applyAlignment="1" applyProtection="1"/>
    <xf numFmtId="165" fontId="13" fillId="4" borderId="0" xfId="5" applyNumberFormat="1" applyFont="1" applyFill="1" applyBorder="1" applyAlignment="1" applyProtection="1">
      <alignment horizontal="right"/>
    </xf>
    <xf numFmtId="171" fontId="13" fillId="2" borderId="4" xfId="1" quotePrefix="1" applyNumberFormat="1" applyFont="1" applyFill="1" applyBorder="1" applyAlignment="1" applyProtection="1"/>
    <xf numFmtId="172" fontId="13" fillId="2" borderId="1" xfId="6" applyNumberFormat="1" applyFont="1" applyFill="1" applyBorder="1" applyAlignment="1" applyProtection="1"/>
    <xf numFmtId="0" fontId="0" fillId="2" borderId="0" xfId="0" applyFill="1" applyBorder="1" applyAlignment="1">
      <alignment horizontal="left"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32" fillId="0" borderId="0" xfId="0" applyFont="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6F3E-C823-4C91-89B9-788283170901}">
  <dimension ref="A1:J333"/>
  <sheetViews>
    <sheetView tabSelected="1" zoomScale="90" zoomScaleNormal="90" workbookViewId="0"/>
  </sheetViews>
  <sheetFormatPr defaultRowHeight="15"/>
  <cols>
    <col min="1" max="1" width="55.42578125" style="2" customWidth="1"/>
    <col min="2" max="3" width="55.42578125" customWidth="1"/>
    <col min="6" max="6" width="17.5703125" customWidth="1"/>
  </cols>
  <sheetData>
    <row r="1" spans="1:10" s="2" customFormat="1">
      <c r="A1" s="3" t="s">
        <v>273</v>
      </c>
    </row>
    <row r="2" spans="1:10" s="2" customFormat="1">
      <c r="A2" s="98" t="s">
        <v>11</v>
      </c>
      <c r="B2" s="98" t="s">
        <v>291</v>
      </c>
      <c r="C2" s="98" t="s">
        <v>274</v>
      </c>
    </row>
    <row r="3" spans="1:10" s="2" customFormat="1">
      <c r="A3" s="5" t="s">
        <v>278</v>
      </c>
      <c r="B3" s="2" t="s">
        <v>12</v>
      </c>
      <c r="C3" s="2" t="s">
        <v>0</v>
      </c>
    </row>
    <row r="4" spans="1:10" s="2" customFormat="1">
      <c r="A4" s="5" t="s">
        <v>277</v>
      </c>
      <c r="B4" s="2" t="s">
        <v>13</v>
      </c>
      <c r="C4" s="2" t="s">
        <v>0</v>
      </c>
    </row>
    <row r="5" spans="1:10" s="2" customFormat="1">
      <c r="A5" s="5" t="s">
        <v>14</v>
      </c>
      <c r="B5" s="2" t="s">
        <v>15</v>
      </c>
      <c r="C5" s="2" t="s">
        <v>0</v>
      </c>
    </row>
    <row r="6" spans="1:10" s="2" customFormat="1">
      <c r="A6" s="98"/>
      <c r="B6" s="98"/>
      <c r="C6" s="98"/>
    </row>
    <row r="7" spans="1:10" s="2" customFormat="1">
      <c r="A7" s="123"/>
      <c r="B7" s="123"/>
      <c r="C7" s="123"/>
    </row>
    <row r="8" spans="1:10" s="9" customFormat="1" ht="108" customHeight="1">
      <c r="A8" s="149" t="s">
        <v>292</v>
      </c>
      <c r="B8" s="149"/>
      <c r="C8" s="149"/>
      <c r="I8" s="145"/>
      <c r="J8" s="145"/>
    </row>
    <row r="9" spans="1:10" s="2" customFormat="1" ht="19.5" customHeight="1"/>
    <row r="10" spans="1:10" s="2" customFormat="1">
      <c r="A10" s="6" t="s">
        <v>16</v>
      </c>
      <c r="B10" s="6" t="s">
        <v>17</v>
      </c>
      <c r="C10" s="6" t="s">
        <v>18</v>
      </c>
    </row>
    <row r="11" spans="1:10" s="2" customFormat="1" ht="75">
      <c r="A11" s="124" t="s">
        <v>19</v>
      </c>
      <c r="B11" s="117" t="s">
        <v>20</v>
      </c>
      <c r="C11" s="118" t="s">
        <v>293</v>
      </c>
    </row>
    <row r="12" spans="1:10" s="2" customFormat="1" ht="45">
      <c r="A12" s="125" t="s">
        <v>21</v>
      </c>
      <c r="B12" s="117" t="s">
        <v>22</v>
      </c>
      <c r="C12" s="118" t="s">
        <v>23</v>
      </c>
    </row>
    <row r="13" spans="1:10" s="2" customFormat="1" ht="31.5" customHeight="1">
      <c r="A13" s="125" t="s">
        <v>24</v>
      </c>
      <c r="B13" s="119" t="s">
        <v>25</v>
      </c>
      <c r="C13" s="118" t="s">
        <v>26</v>
      </c>
    </row>
    <row r="14" spans="1:10" s="2" customFormat="1" ht="75">
      <c r="A14" s="124" t="s">
        <v>73</v>
      </c>
      <c r="B14" s="117" t="s">
        <v>74</v>
      </c>
      <c r="C14" s="118" t="s">
        <v>242</v>
      </c>
      <c r="E14" s="101"/>
    </row>
    <row r="15" spans="1:10" s="2" customFormat="1" ht="31.5" customHeight="1">
      <c r="A15" s="125" t="s">
        <v>27</v>
      </c>
      <c r="B15" s="120" t="s">
        <v>28</v>
      </c>
      <c r="C15" s="118" t="s">
        <v>29</v>
      </c>
    </row>
    <row r="16" spans="1:10" s="2" customFormat="1" ht="45">
      <c r="A16" s="124" t="s">
        <v>319</v>
      </c>
      <c r="B16" s="117" t="s">
        <v>320</v>
      </c>
      <c r="C16" s="118" t="s">
        <v>6</v>
      </c>
    </row>
    <row r="17" spans="1:3" s="2" customFormat="1" ht="30">
      <c r="A17" s="124" t="s">
        <v>30</v>
      </c>
      <c r="B17" s="119" t="s">
        <v>31</v>
      </c>
      <c r="C17" s="118" t="s">
        <v>294</v>
      </c>
    </row>
    <row r="18" spans="1:3" s="2" customFormat="1" ht="45">
      <c r="A18" s="125" t="s">
        <v>32</v>
      </c>
      <c r="B18" s="117" t="s">
        <v>33</v>
      </c>
      <c r="C18" s="118" t="s">
        <v>34</v>
      </c>
    </row>
    <row r="19" spans="1:3" s="2" customFormat="1" ht="60" customHeight="1">
      <c r="A19" s="125" t="s">
        <v>1</v>
      </c>
      <c r="B19" s="117" t="s">
        <v>35</v>
      </c>
      <c r="C19" s="146" t="s">
        <v>36</v>
      </c>
    </row>
    <row r="20" spans="1:3" s="2" customFormat="1" ht="30">
      <c r="A20" s="126" t="s">
        <v>37</v>
      </c>
      <c r="B20" s="117" t="s">
        <v>38</v>
      </c>
      <c r="C20" s="147"/>
    </row>
    <row r="21" spans="1:3" s="2" customFormat="1" ht="30">
      <c r="A21" s="126" t="s">
        <v>39</v>
      </c>
      <c r="B21" s="117" t="s">
        <v>40</v>
      </c>
      <c r="C21" s="148"/>
    </row>
    <row r="22" spans="1:3" s="2" customFormat="1" ht="45">
      <c r="A22" s="122" t="s">
        <v>2</v>
      </c>
      <c r="B22" s="118" t="s">
        <v>312</v>
      </c>
      <c r="C22" s="146" t="s">
        <v>246</v>
      </c>
    </row>
    <row r="23" spans="1:3" s="2" customFormat="1" ht="45">
      <c r="A23" s="125" t="s">
        <v>311</v>
      </c>
      <c r="B23" s="118" t="s">
        <v>245</v>
      </c>
      <c r="C23" s="147"/>
    </row>
    <row r="24" spans="1:3" s="2" customFormat="1" ht="33" customHeight="1">
      <c r="A24" s="125" t="s">
        <v>313</v>
      </c>
      <c r="B24" s="118" t="s">
        <v>314</v>
      </c>
      <c r="C24" s="148"/>
    </row>
    <row r="25" spans="1:3" s="2" customFormat="1" ht="45" customHeight="1">
      <c r="A25" s="125" t="s">
        <v>3</v>
      </c>
      <c r="B25" s="117" t="s">
        <v>315</v>
      </c>
      <c r="C25" s="146" t="s">
        <v>41</v>
      </c>
    </row>
    <row r="26" spans="1:3" s="2" customFormat="1" ht="45" customHeight="1">
      <c r="A26" s="125" t="s">
        <v>318</v>
      </c>
      <c r="B26" s="117" t="s">
        <v>316</v>
      </c>
      <c r="C26" s="147"/>
    </row>
    <row r="27" spans="1:3" s="2" customFormat="1" ht="44.25" customHeight="1">
      <c r="A27" s="125" t="s">
        <v>229</v>
      </c>
      <c r="B27" s="117" t="s">
        <v>317</v>
      </c>
      <c r="C27" s="148"/>
    </row>
    <row r="28" spans="1:3" s="2" customFormat="1" ht="60">
      <c r="A28" s="125" t="s">
        <v>42</v>
      </c>
      <c r="B28" s="117" t="s">
        <v>43</v>
      </c>
      <c r="C28" s="118" t="s">
        <v>276</v>
      </c>
    </row>
    <row r="29" spans="1:3" s="2" customFormat="1" ht="45.75" customHeight="1">
      <c r="A29" s="125" t="s">
        <v>44</v>
      </c>
      <c r="B29" s="119" t="s">
        <v>45</v>
      </c>
      <c r="C29" s="121" t="s">
        <v>46</v>
      </c>
    </row>
    <row r="30" spans="1:3" s="2" customFormat="1" ht="63.75" customHeight="1">
      <c r="A30" s="124" t="s">
        <v>47</v>
      </c>
      <c r="B30" s="117" t="s">
        <v>48</v>
      </c>
      <c r="C30" s="118" t="s">
        <v>6</v>
      </c>
    </row>
    <row r="31" spans="1:3" s="2" customFormat="1" ht="54" customHeight="1">
      <c r="A31" s="125" t="s">
        <v>49</v>
      </c>
      <c r="B31" s="117" t="s">
        <v>50</v>
      </c>
      <c r="C31" s="118" t="s">
        <v>51</v>
      </c>
    </row>
    <row r="32" spans="1:3" s="2" customFormat="1" ht="63.75" customHeight="1">
      <c r="A32" s="125" t="s">
        <v>52</v>
      </c>
      <c r="B32" s="117" t="s">
        <v>53</v>
      </c>
      <c r="C32" s="118" t="s">
        <v>54</v>
      </c>
    </row>
    <row r="33" spans="1:6" s="2" customFormat="1" ht="60">
      <c r="A33" s="124" t="s">
        <v>55</v>
      </c>
      <c r="B33" s="117" t="s">
        <v>295</v>
      </c>
      <c r="C33" s="118" t="s">
        <v>296</v>
      </c>
    </row>
    <row r="34" spans="1:6" s="2" customFormat="1" ht="50.25" customHeight="1">
      <c r="A34" s="125" t="s">
        <v>56</v>
      </c>
      <c r="B34" s="117" t="s">
        <v>57</v>
      </c>
      <c r="C34" s="118" t="s">
        <v>58</v>
      </c>
      <c r="E34" s="99"/>
      <c r="F34" s="100"/>
    </row>
    <row r="35" spans="1:6" s="2" customFormat="1" ht="30">
      <c r="A35" s="125" t="s">
        <v>59</v>
      </c>
      <c r="B35" s="118" t="s">
        <v>60</v>
      </c>
      <c r="C35" s="118" t="s">
        <v>61</v>
      </c>
    </row>
    <row r="36" spans="1:6" s="2" customFormat="1" ht="51" customHeight="1">
      <c r="A36" s="124" t="s">
        <v>62</v>
      </c>
      <c r="B36" s="119" t="s">
        <v>63</v>
      </c>
      <c r="C36" s="118" t="s">
        <v>64</v>
      </c>
    </row>
    <row r="37" spans="1:6" s="2" customFormat="1" ht="60">
      <c r="A37" s="125" t="s">
        <v>65</v>
      </c>
      <c r="B37" s="117" t="s">
        <v>66</v>
      </c>
      <c r="C37" s="118" t="s">
        <v>298</v>
      </c>
    </row>
    <row r="38" spans="1:6" s="2" customFormat="1" ht="30">
      <c r="A38" s="125" t="s">
        <v>67</v>
      </c>
      <c r="B38" s="117" t="s">
        <v>297</v>
      </c>
      <c r="C38" s="118" t="s">
        <v>299</v>
      </c>
    </row>
    <row r="39" spans="1:6" s="2" customFormat="1" ht="111.75" customHeight="1">
      <c r="A39" s="124" t="s">
        <v>68</v>
      </c>
      <c r="B39" s="117" t="s">
        <v>300</v>
      </c>
      <c r="C39" s="118" t="s">
        <v>69</v>
      </c>
    </row>
    <row r="40" spans="1:6" s="2" customFormat="1" ht="30">
      <c r="A40" s="125" t="s">
        <v>75</v>
      </c>
      <c r="B40" s="118" t="s">
        <v>76</v>
      </c>
      <c r="C40" s="118" t="s">
        <v>77</v>
      </c>
    </row>
    <row r="41" spans="1:6" s="2" customFormat="1" ht="60">
      <c r="A41" s="124" t="s">
        <v>4</v>
      </c>
      <c r="B41" s="117" t="s">
        <v>78</v>
      </c>
      <c r="C41" s="120" t="s">
        <v>6</v>
      </c>
    </row>
    <row r="42" spans="1:6" s="2" customFormat="1" ht="35.25" customHeight="1">
      <c r="A42" s="125" t="s">
        <v>79</v>
      </c>
      <c r="B42" s="119" t="s">
        <v>80</v>
      </c>
      <c r="C42" s="118" t="s">
        <v>81</v>
      </c>
    </row>
    <row r="43" spans="1:6" s="2" customFormat="1" ht="30">
      <c r="A43" s="125" t="s">
        <v>82</v>
      </c>
      <c r="B43" s="118" t="s">
        <v>83</v>
      </c>
      <c r="C43" s="118" t="s">
        <v>84</v>
      </c>
    </row>
    <row r="44" spans="1:6" s="2" customFormat="1" ht="60" customHeight="1">
      <c r="A44" s="125" t="s">
        <v>85</v>
      </c>
      <c r="B44" s="117" t="s">
        <v>86</v>
      </c>
      <c r="C44" s="118" t="s">
        <v>275</v>
      </c>
    </row>
    <row r="45" spans="1:6" s="2" customFormat="1" ht="60">
      <c r="A45" s="124" t="s">
        <v>70</v>
      </c>
      <c r="B45" s="117" t="s">
        <v>71</v>
      </c>
      <c r="C45" s="118" t="s">
        <v>72</v>
      </c>
    </row>
    <row r="46" spans="1:6" s="2" customFormat="1">
      <c r="B46" s="122"/>
      <c r="C46" s="122"/>
    </row>
    <row r="47" spans="1:6" s="2" customFormat="1">
      <c r="B47" s="122"/>
      <c r="C47" s="122"/>
    </row>
    <row r="48" spans="1:6" s="2" customFormat="1">
      <c r="B48" s="122"/>
      <c r="C48" s="122"/>
    </row>
    <row r="49" spans="2:3" s="2" customFormat="1">
      <c r="B49" s="122"/>
      <c r="C49" s="122"/>
    </row>
    <row r="50" spans="2:3" s="2" customFormat="1">
      <c r="B50" s="122"/>
      <c r="C50" s="122"/>
    </row>
    <row r="51" spans="2:3" s="2" customFormat="1">
      <c r="B51" s="122"/>
      <c r="C51" s="122"/>
    </row>
    <row r="52" spans="2:3" s="2" customFormat="1">
      <c r="B52" s="122"/>
      <c r="C52" s="122"/>
    </row>
    <row r="53" spans="2:3" s="2" customFormat="1">
      <c r="B53" s="122"/>
      <c r="C53" s="122"/>
    </row>
    <row r="54" spans="2:3" s="2" customFormat="1">
      <c r="B54" s="122"/>
      <c r="C54" s="122"/>
    </row>
    <row r="55" spans="2:3" s="2" customFormat="1">
      <c r="B55" s="122"/>
      <c r="C55" s="122"/>
    </row>
    <row r="56" spans="2:3" s="2" customFormat="1">
      <c r="B56" s="122"/>
      <c r="C56" s="122"/>
    </row>
    <row r="57" spans="2:3" s="2" customFormat="1">
      <c r="B57" s="122"/>
      <c r="C57" s="122"/>
    </row>
    <row r="58" spans="2:3" s="2" customFormat="1">
      <c r="B58" s="122"/>
      <c r="C58" s="122"/>
    </row>
    <row r="59" spans="2:3" s="2" customFormat="1">
      <c r="B59" s="122"/>
      <c r="C59" s="122"/>
    </row>
    <row r="60" spans="2:3" s="2" customFormat="1">
      <c r="B60" s="122"/>
      <c r="C60" s="122"/>
    </row>
    <row r="61" spans="2:3" s="2" customFormat="1">
      <c r="B61" s="122"/>
      <c r="C61" s="122"/>
    </row>
    <row r="62" spans="2:3" s="2" customFormat="1">
      <c r="B62" s="122"/>
      <c r="C62" s="122"/>
    </row>
    <row r="63" spans="2:3" s="2" customFormat="1">
      <c r="B63" s="122"/>
      <c r="C63" s="122"/>
    </row>
    <row r="64" spans="2:3" s="2" customFormat="1">
      <c r="B64" s="122"/>
      <c r="C64" s="122"/>
    </row>
    <row r="65" spans="2:3" s="2" customFormat="1">
      <c r="B65" s="122"/>
      <c r="C65" s="122"/>
    </row>
    <row r="66" spans="2:3" s="2" customFormat="1">
      <c r="B66" s="122"/>
      <c r="C66" s="122"/>
    </row>
    <row r="67" spans="2:3" s="2" customFormat="1">
      <c r="B67" s="122"/>
      <c r="C67" s="122"/>
    </row>
    <row r="68" spans="2:3" s="2" customFormat="1">
      <c r="B68" s="122"/>
      <c r="C68" s="122"/>
    </row>
    <row r="69" spans="2:3" s="2" customFormat="1">
      <c r="B69" s="122"/>
      <c r="C69" s="122"/>
    </row>
    <row r="70" spans="2:3" s="2" customFormat="1">
      <c r="B70" s="122"/>
      <c r="C70" s="122"/>
    </row>
    <row r="71" spans="2:3" s="2" customFormat="1">
      <c r="B71" s="122"/>
      <c r="C71" s="122"/>
    </row>
    <row r="72" spans="2:3" s="2" customFormat="1">
      <c r="B72" s="122"/>
      <c r="C72" s="122"/>
    </row>
    <row r="73" spans="2:3" s="2" customFormat="1">
      <c r="B73" s="122"/>
      <c r="C73" s="122"/>
    </row>
    <row r="74" spans="2:3" s="2" customFormat="1">
      <c r="B74" s="122"/>
      <c r="C74" s="122"/>
    </row>
    <row r="75" spans="2:3" s="2" customFormat="1">
      <c r="B75" s="122"/>
      <c r="C75" s="122"/>
    </row>
    <row r="76" spans="2:3" s="2" customFormat="1">
      <c r="B76" s="122"/>
      <c r="C76" s="122"/>
    </row>
    <row r="77" spans="2:3" s="2" customFormat="1">
      <c r="B77" s="122"/>
      <c r="C77" s="122"/>
    </row>
    <row r="78" spans="2:3" s="2" customFormat="1">
      <c r="B78" s="122"/>
      <c r="C78" s="122"/>
    </row>
    <row r="79" spans="2:3" s="2" customFormat="1">
      <c r="B79" s="122"/>
      <c r="C79" s="122"/>
    </row>
    <row r="80" spans="2:3" s="2" customFormat="1">
      <c r="B80" s="122"/>
      <c r="C80" s="122"/>
    </row>
    <row r="81" spans="2:3" s="2" customFormat="1">
      <c r="B81" s="122"/>
      <c r="C81" s="122"/>
    </row>
    <row r="82" spans="2:3" s="2" customFormat="1">
      <c r="B82" s="122"/>
      <c r="C82" s="122"/>
    </row>
    <row r="83" spans="2:3" s="2" customFormat="1">
      <c r="B83" s="122"/>
      <c r="C83" s="122"/>
    </row>
    <row r="84" spans="2:3" s="2" customFormat="1">
      <c r="B84" s="122"/>
      <c r="C84" s="122"/>
    </row>
    <row r="85" spans="2:3" s="2" customFormat="1">
      <c r="B85" s="122"/>
      <c r="C85" s="122"/>
    </row>
    <row r="86" spans="2:3" s="2" customFormat="1">
      <c r="B86" s="122"/>
      <c r="C86" s="122"/>
    </row>
    <row r="87" spans="2:3" s="2" customFormat="1">
      <c r="B87" s="122"/>
      <c r="C87" s="122"/>
    </row>
    <row r="88" spans="2:3" s="2" customFormat="1">
      <c r="B88" s="122"/>
      <c r="C88" s="122"/>
    </row>
    <row r="89" spans="2:3" s="2" customFormat="1">
      <c r="B89" s="122"/>
      <c r="C89" s="122"/>
    </row>
    <row r="90" spans="2:3" s="2" customFormat="1">
      <c r="B90" s="122"/>
      <c r="C90" s="122"/>
    </row>
    <row r="91" spans="2:3" s="2" customFormat="1">
      <c r="B91" s="122"/>
      <c r="C91" s="122"/>
    </row>
    <row r="92" spans="2:3" s="2" customFormat="1">
      <c r="B92" s="122"/>
      <c r="C92" s="122"/>
    </row>
    <row r="93" spans="2:3" s="2" customFormat="1">
      <c r="B93" s="122"/>
      <c r="C93" s="122"/>
    </row>
    <row r="94" spans="2:3" s="2" customFormat="1">
      <c r="B94" s="122"/>
      <c r="C94" s="122"/>
    </row>
    <row r="95" spans="2:3" s="2" customFormat="1">
      <c r="B95" s="122"/>
      <c r="C95" s="122"/>
    </row>
    <row r="96" spans="2:3" s="2" customFormat="1">
      <c r="B96" s="122"/>
      <c r="C96" s="122"/>
    </row>
    <row r="97" spans="2:3" s="2" customFormat="1">
      <c r="B97" s="122"/>
      <c r="C97" s="122"/>
    </row>
    <row r="98" spans="2:3" s="2" customFormat="1">
      <c r="B98" s="122"/>
      <c r="C98" s="122"/>
    </row>
    <row r="99" spans="2:3" s="2" customFormat="1">
      <c r="B99" s="122"/>
      <c r="C99" s="122"/>
    </row>
    <row r="100" spans="2:3" s="2" customFormat="1">
      <c r="B100" s="122"/>
      <c r="C100" s="122"/>
    </row>
    <row r="101" spans="2:3" s="2" customFormat="1">
      <c r="B101" s="122"/>
      <c r="C101" s="122"/>
    </row>
    <row r="102" spans="2:3" s="2" customFormat="1">
      <c r="B102" s="122"/>
      <c r="C102" s="122"/>
    </row>
    <row r="103" spans="2:3" s="2" customFormat="1">
      <c r="B103" s="122"/>
      <c r="C103" s="122"/>
    </row>
    <row r="104" spans="2:3" s="2" customFormat="1">
      <c r="B104" s="122"/>
      <c r="C104" s="122"/>
    </row>
    <row r="105" spans="2:3" s="2" customFormat="1">
      <c r="B105" s="122"/>
      <c r="C105" s="122"/>
    </row>
    <row r="106" spans="2:3" s="2" customFormat="1">
      <c r="B106" s="122"/>
      <c r="C106" s="122"/>
    </row>
    <row r="107" spans="2:3" s="2" customFormat="1">
      <c r="B107" s="122"/>
      <c r="C107" s="122"/>
    </row>
    <row r="108" spans="2:3" s="2" customFormat="1">
      <c r="B108" s="122"/>
      <c r="C108" s="122"/>
    </row>
    <row r="109" spans="2:3" s="2" customFormat="1">
      <c r="B109" s="122"/>
      <c r="C109" s="122"/>
    </row>
    <row r="110" spans="2:3" s="2" customFormat="1">
      <c r="B110" s="122"/>
      <c r="C110" s="122"/>
    </row>
    <row r="111" spans="2:3" s="2" customFormat="1">
      <c r="B111" s="122"/>
      <c r="C111" s="122"/>
    </row>
    <row r="112" spans="2:3" s="2" customFormat="1">
      <c r="B112" s="122"/>
      <c r="C112" s="122"/>
    </row>
    <row r="113" spans="2:3" s="2" customFormat="1">
      <c r="B113" s="122"/>
      <c r="C113" s="122"/>
    </row>
    <row r="114" spans="2:3" s="2" customFormat="1">
      <c r="B114" s="122"/>
      <c r="C114" s="122"/>
    </row>
    <row r="115" spans="2:3" s="2" customFormat="1">
      <c r="B115" s="122"/>
      <c r="C115" s="122"/>
    </row>
    <row r="116" spans="2:3" s="2" customFormat="1">
      <c r="B116" s="122"/>
      <c r="C116" s="122"/>
    </row>
    <row r="117" spans="2:3" s="2" customFormat="1">
      <c r="B117" s="122"/>
      <c r="C117" s="122"/>
    </row>
    <row r="118" spans="2:3" s="2" customFormat="1">
      <c r="B118" s="122"/>
      <c r="C118" s="122"/>
    </row>
    <row r="119" spans="2:3" s="2" customFormat="1">
      <c r="B119" s="122"/>
      <c r="C119" s="122"/>
    </row>
    <row r="120" spans="2:3" s="2" customFormat="1">
      <c r="B120" s="122"/>
      <c r="C120" s="122"/>
    </row>
    <row r="121" spans="2:3" s="2" customFormat="1">
      <c r="B121" s="122"/>
      <c r="C121" s="122"/>
    </row>
    <row r="122" spans="2:3" s="2" customFormat="1">
      <c r="B122" s="122"/>
      <c r="C122" s="122"/>
    </row>
    <row r="123" spans="2:3" s="2" customFormat="1">
      <c r="B123" s="122"/>
      <c r="C123" s="122"/>
    </row>
    <row r="124" spans="2:3" s="2" customFormat="1">
      <c r="B124" s="122"/>
      <c r="C124" s="122"/>
    </row>
    <row r="125" spans="2:3" s="2" customFormat="1">
      <c r="B125" s="122"/>
      <c r="C125" s="122"/>
    </row>
    <row r="126" spans="2:3" s="2" customFormat="1">
      <c r="B126" s="122"/>
      <c r="C126" s="122"/>
    </row>
    <row r="127" spans="2:3" s="2" customFormat="1">
      <c r="B127" s="122"/>
      <c r="C127" s="122"/>
    </row>
    <row r="128" spans="2:3" s="2" customFormat="1">
      <c r="B128" s="122"/>
      <c r="C128" s="122"/>
    </row>
    <row r="129" spans="2:3" s="2" customFormat="1">
      <c r="B129" s="122"/>
      <c r="C129" s="122"/>
    </row>
    <row r="130" spans="2:3" s="2" customFormat="1">
      <c r="B130" s="122"/>
      <c r="C130" s="122"/>
    </row>
    <row r="131" spans="2:3" s="2" customFormat="1">
      <c r="B131" s="122"/>
      <c r="C131" s="122"/>
    </row>
    <row r="132" spans="2:3" s="2" customFormat="1">
      <c r="B132" s="122"/>
      <c r="C132" s="122"/>
    </row>
    <row r="133" spans="2:3" s="2" customFormat="1">
      <c r="B133" s="122"/>
      <c r="C133" s="122"/>
    </row>
    <row r="134" spans="2:3" s="2" customFormat="1">
      <c r="B134" s="122"/>
      <c r="C134" s="122"/>
    </row>
    <row r="135" spans="2:3" s="2" customFormat="1">
      <c r="B135" s="122"/>
      <c r="C135" s="122"/>
    </row>
    <row r="136" spans="2:3" s="2" customFormat="1">
      <c r="B136" s="122"/>
      <c r="C136" s="122"/>
    </row>
    <row r="137" spans="2:3" s="2" customFormat="1">
      <c r="B137" s="122"/>
      <c r="C137" s="122"/>
    </row>
    <row r="138" spans="2:3" s="2" customFormat="1">
      <c r="B138" s="122"/>
      <c r="C138" s="122"/>
    </row>
    <row r="139" spans="2:3" s="2" customFormat="1">
      <c r="B139" s="122"/>
      <c r="C139" s="122"/>
    </row>
    <row r="140" spans="2:3" s="2" customFormat="1">
      <c r="B140" s="122"/>
      <c r="C140" s="122"/>
    </row>
    <row r="141" spans="2:3" s="2" customFormat="1">
      <c r="B141" s="122"/>
      <c r="C141" s="122"/>
    </row>
    <row r="142" spans="2:3" s="2" customFormat="1">
      <c r="B142" s="122"/>
      <c r="C142" s="122"/>
    </row>
    <row r="143" spans="2:3" s="2" customFormat="1">
      <c r="B143" s="122"/>
      <c r="C143" s="122"/>
    </row>
    <row r="144" spans="2:3" s="2" customFormat="1">
      <c r="B144" s="122"/>
      <c r="C144" s="122"/>
    </row>
    <row r="145" spans="2:3" s="2" customFormat="1">
      <c r="B145" s="122"/>
      <c r="C145" s="122"/>
    </row>
    <row r="146" spans="2:3" s="2" customFormat="1">
      <c r="B146" s="122"/>
      <c r="C146" s="122"/>
    </row>
    <row r="147" spans="2:3" s="2" customFormat="1">
      <c r="B147" s="122"/>
      <c r="C147" s="122"/>
    </row>
    <row r="148" spans="2:3" s="2" customFormat="1">
      <c r="B148" s="122"/>
      <c r="C148" s="122"/>
    </row>
    <row r="149" spans="2:3" s="2" customFormat="1">
      <c r="B149" s="122"/>
      <c r="C149" s="122"/>
    </row>
    <row r="150" spans="2:3" s="2" customFormat="1">
      <c r="B150" s="122"/>
      <c r="C150" s="122"/>
    </row>
    <row r="151" spans="2:3" s="2" customFormat="1">
      <c r="B151" s="122"/>
      <c r="C151" s="122"/>
    </row>
    <row r="152" spans="2:3" s="2" customFormat="1">
      <c r="B152" s="122"/>
      <c r="C152" s="122"/>
    </row>
    <row r="153" spans="2:3" s="2" customFormat="1">
      <c r="B153" s="122"/>
      <c r="C153" s="122"/>
    </row>
    <row r="154" spans="2:3" s="2" customFormat="1">
      <c r="B154" s="122"/>
      <c r="C154" s="122"/>
    </row>
    <row r="155" spans="2:3" s="2" customFormat="1">
      <c r="B155" s="122"/>
      <c r="C155" s="122"/>
    </row>
    <row r="156" spans="2:3" s="2" customFormat="1">
      <c r="B156" s="122"/>
      <c r="C156" s="122"/>
    </row>
    <row r="157" spans="2:3" s="2" customFormat="1">
      <c r="B157" s="122"/>
      <c r="C157" s="122"/>
    </row>
    <row r="158" spans="2:3" s="2" customFormat="1">
      <c r="B158" s="122"/>
      <c r="C158" s="122"/>
    </row>
    <row r="159" spans="2:3" s="2" customFormat="1">
      <c r="B159" s="122"/>
      <c r="C159" s="122"/>
    </row>
    <row r="160" spans="2:3" s="2" customFormat="1">
      <c r="B160" s="122"/>
      <c r="C160" s="122"/>
    </row>
    <row r="161" spans="2:3" s="2" customFormat="1">
      <c r="B161" s="122"/>
      <c r="C161" s="122"/>
    </row>
    <row r="162" spans="2:3" s="2" customFormat="1">
      <c r="B162" s="122"/>
      <c r="C162" s="122"/>
    </row>
    <row r="163" spans="2:3" s="2" customFormat="1">
      <c r="B163" s="122"/>
      <c r="C163" s="122"/>
    </row>
    <row r="164" spans="2:3" s="2" customFormat="1">
      <c r="B164" s="122"/>
      <c r="C164" s="122"/>
    </row>
    <row r="165" spans="2:3" s="2" customFormat="1">
      <c r="B165" s="122"/>
      <c r="C165" s="122"/>
    </row>
    <row r="166" spans="2:3" s="2" customFormat="1">
      <c r="B166" s="122"/>
      <c r="C166" s="122"/>
    </row>
    <row r="167" spans="2:3" s="2" customFormat="1">
      <c r="B167" s="122"/>
      <c r="C167" s="122"/>
    </row>
    <row r="168" spans="2:3" s="2" customFormat="1">
      <c r="B168" s="122"/>
      <c r="C168" s="122"/>
    </row>
    <row r="169" spans="2:3" s="2" customFormat="1">
      <c r="B169" s="122"/>
      <c r="C169" s="122"/>
    </row>
    <row r="170" spans="2:3" s="2" customFormat="1">
      <c r="B170" s="122"/>
      <c r="C170" s="122"/>
    </row>
    <row r="171" spans="2:3" s="2" customFormat="1">
      <c r="B171" s="122"/>
      <c r="C171" s="122"/>
    </row>
    <row r="172" spans="2:3" s="2" customFormat="1">
      <c r="B172" s="122"/>
      <c r="C172" s="122"/>
    </row>
    <row r="173" spans="2:3" s="2" customFormat="1">
      <c r="B173" s="122"/>
      <c r="C173" s="122"/>
    </row>
    <row r="174" spans="2:3" s="2" customFormat="1">
      <c r="B174" s="122"/>
      <c r="C174" s="122"/>
    </row>
    <row r="175" spans="2:3" s="2" customFormat="1">
      <c r="B175" s="122"/>
      <c r="C175" s="122"/>
    </row>
    <row r="176" spans="2:3" s="2" customFormat="1">
      <c r="B176" s="122"/>
      <c r="C176" s="122"/>
    </row>
    <row r="177" spans="2:3" s="2" customFormat="1">
      <c r="B177" s="122"/>
      <c r="C177" s="122"/>
    </row>
    <row r="178" spans="2:3" s="2" customFormat="1">
      <c r="B178" s="122"/>
      <c r="C178" s="122"/>
    </row>
    <row r="179" spans="2:3" s="2" customFormat="1">
      <c r="B179" s="122"/>
      <c r="C179" s="122"/>
    </row>
    <row r="180" spans="2:3" s="2" customFormat="1">
      <c r="B180" s="122"/>
      <c r="C180" s="122"/>
    </row>
    <row r="181" spans="2:3" s="2" customFormat="1">
      <c r="B181" s="122"/>
      <c r="C181" s="122"/>
    </row>
    <row r="182" spans="2:3" s="2" customFormat="1">
      <c r="B182" s="122"/>
      <c r="C182" s="122"/>
    </row>
    <row r="183" spans="2:3" s="2" customFormat="1">
      <c r="B183" s="122"/>
      <c r="C183" s="122"/>
    </row>
    <row r="184" spans="2:3" s="2" customFormat="1">
      <c r="B184" s="122"/>
      <c r="C184" s="122"/>
    </row>
    <row r="185" spans="2:3" s="2" customFormat="1">
      <c r="B185" s="122"/>
      <c r="C185" s="122"/>
    </row>
    <row r="186" spans="2:3" s="2" customFormat="1">
      <c r="B186" s="122"/>
      <c r="C186" s="122"/>
    </row>
    <row r="187" spans="2:3" s="2" customFormat="1">
      <c r="B187" s="122"/>
      <c r="C187" s="122"/>
    </row>
    <row r="188" spans="2:3" s="2" customFormat="1">
      <c r="B188" s="122"/>
      <c r="C188" s="122"/>
    </row>
    <row r="189" spans="2:3" s="2" customFormat="1">
      <c r="B189" s="122"/>
      <c r="C189" s="122"/>
    </row>
    <row r="190" spans="2:3" s="2" customFormat="1">
      <c r="B190" s="122"/>
      <c r="C190" s="122"/>
    </row>
    <row r="191" spans="2:3" s="2" customFormat="1">
      <c r="B191" s="122"/>
      <c r="C191" s="122"/>
    </row>
    <row r="192" spans="2:3" s="2" customFormat="1">
      <c r="B192" s="122"/>
      <c r="C192" s="122"/>
    </row>
    <row r="193" spans="2:3" s="2" customFormat="1">
      <c r="B193" s="122"/>
      <c r="C193" s="122"/>
    </row>
    <row r="194" spans="2:3" s="2" customFormat="1">
      <c r="B194" s="122"/>
      <c r="C194" s="122"/>
    </row>
    <row r="195" spans="2:3" s="2" customFormat="1">
      <c r="B195" s="122"/>
      <c r="C195" s="122"/>
    </row>
    <row r="196" spans="2:3" s="2" customFormat="1">
      <c r="B196" s="122"/>
      <c r="C196" s="122"/>
    </row>
    <row r="197" spans="2:3" s="2" customFormat="1">
      <c r="B197" s="122"/>
      <c r="C197" s="122"/>
    </row>
    <row r="198" spans="2:3" s="2" customFormat="1">
      <c r="B198" s="122"/>
      <c r="C198" s="122"/>
    </row>
    <row r="199" spans="2:3" s="2" customFormat="1">
      <c r="B199" s="122"/>
      <c r="C199" s="122"/>
    </row>
    <row r="200" spans="2:3" s="2" customFormat="1">
      <c r="B200" s="122"/>
      <c r="C200" s="122"/>
    </row>
    <row r="201" spans="2:3" s="2" customFormat="1">
      <c r="B201" s="122"/>
      <c r="C201" s="122"/>
    </row>
    <row r="202" spans="2:3" s="2" customFormat="1">
      <c r="B202" s="122"/>
      <c r="C202" s="122"/>
    </row>
    <row r="203" spans="2:3" s="2" customFormat="1">
      <c r="B203" s="122"/>
      <c r="C203" s="122"/>
    </row>
    <row r="204" spans="2:3" s="2" customFormat="1">
      <c r="B204" s="122"/>
      <c r="C204" s="122"/>
    </row>
    <row r="205" spans="2:3" s="2" customFormat="1">
      <c r="B205" s="122"/>
      <c r="C205" s="122"/>
    </row>
    <row r="206" spans="2:3" s="2" customFormat="1">
      <c r="B206" s="122"/>
      <c r="C206" s="122"/>
    </row>
    <row r="207" spans="2:3" s="2" customFormat="1">
      <c r="B207" s="122"/>
      <c r="C207" s="122"/>
    </row>
    <row r="208" spans="2:3" s="2" customFormat="1">
      <c r="B208" s="122"/>
      <c r="C208" s="122"/>
    </row>
    <row r="209" spans="2:3" s="2" customFormat="1">
      <c r="B209" s="122"/>
      <c r="C209" s="122"/>
    </row>
    <row r="210" spans="2:3" s="2" customFormat="1">
      <c r="B210" s="122"/>
      <c r="C210" s="122"/>
    </row>
    <row r="211" spans="2:3" s="2" customFormat="1">
      <c r="B211" s="122"/>
      <c r="C211" s="122"/>
    </row>
    <row r="212" spans="2:3" s="2" customFormat="1">
      <c r="B212" s="122"/>
      <c r="C212" s="122"/>
    </row>
    <row r="213" spans="2:3" s="2" customFormat="1">
      <c r="B213" s="122"/>
      <c r="C213" s="122"/>
    </row>
    <row r="214" spans="2:3" s="2" customFormat="1">
      <c r="B214" s="122"/>
      <c r="C214" s="122"/>
    </row>
    <row r="215" spans="2:3" s="2" customFormat="1">
      <c r="B215" s="122"/>
      <c r="C215" s="122"/>
    </row>
    <row r="216" spans="2:3" s="2" customFormat="1">
      <c r="B216" s="122"/>
      <c r="C216" s="122"/>
    </row>
    <row r="217" spans="2:3" s="2" customFormat="1">
      <c r="B217" s="122"/>
      <c r="C217" s="122"/>
    </row>
    <row r="218" spans="2:3" s="2" customFormat="1">
      <c r="B218" s="122"/>
      <c r="C218" s="122"/>
    </row>
    <row r="219" spans="2:3" s="2" customFormat="1">
      <c r="B219" s="122"/>
      <c r="C219" s="122"/>
    </row>
    <row r="220" spans="2:3" s="2" customFormat="1">
      <c r="B220" s="122"/>
      <c r="C220" s="122"/>
    </row>
    <row r="221" spans="2:3" s="2" customFormat="1">
      <c r="B221" s="122"/>
      <c r="C221" s="122"/>
    </row>
    <row r="222" spans="2:3" s="2" customFormat="1">
      <c r="B222" s="122"/>
      <c r="C222" s="122"/>
    </row>
    <row r="223" spans="2:3" s="2" customFormat="1">
      <c r="B223" s="122"/>
      <c r="C223" s="122"/>
    </row>
    <row r="224" spans="2:3" s="2" customFormat="1">
      <c r="B224" s="122"/>
      <c r="C224" s="122"/>
    </row>
    <row r="225" spans="2:3" s="2" customFormat="1">
      <c r="B225" s="122"/>
      <c r="C225" s="122"/>
    </row>
    <row r="226" spans="2:3" s="2" customFormat="1">
      <c r="B226" s="122"/>
      <c r="C226" s="122"/>
    </row>
    <row r="227" spans="2:3" s="2" customFormat="1">
      <c r="B227" s="122"/>
      <c r="C227" s="122"/>
    </row>
    <row r="228" spans="2:3" s="2" customFormat="1">
      <c r="B228" s="122"/>
      <c r="C228" s="122"/>
    </row>
    <row r="229" spans="2:3" s="2" customFormat="1">
      <c r="B229" s="122"/>
      <c r="C229" s="122"/>
    </row>
    <row r="230" spans="2:3" s="2" customFormat="1">
      <c r="B230" s="122"/>
      <c r="C230" s="122"/>
    </row>
    <row r="231" spans="2:3" s="2" customFormat="1">
      <c r="B231" s="122"/>
      <c r="C231" s="122"/>
    </row>
    <row r="232" spans="2:3" s="2" customFormat="1">
      <c r="B232" s="122"/>
      <c r="C232" s="122"/>
    </row>
    <row r="233" spans="2:3" s="2" customFormat="1">
      <c r="B233" s="122"/>
      <c r="C233" s="122"/>
    </row>
    <row r="234" spans="2:3" s="2" customFormat="1">
      <c r="B234" s="122"/>
      <c r="C234" s="122"/>
    </row>
    <row r="235" spans="2:3" s="2" customFormat="1">
      <c r="B235" s="122"/>
      <c r="C235" s="122"/>
    </row>
    <row r="236" spans="2:3" s="2" customFormat="1">
      <c r="B236" s="122"/>
      <c r="C236" s="122"/>
    </row>
    <row r="237" spans="2:3" s="2" customFormat="1">
      <c r="B237" s="122"/>
      <c r="C237" s="122"/>
    </row>
    <row r="238" spans="2:3" s="2" customFormat="1">
      <c r="B238" s="122"/>
      <c r="C238" s="122"/>
    </row>
    <row r="239" spans="2:3" s="2" customFormat="1">
      <c r="B239" s="122"/>
      <c r="C239" s="122"/>
    </row>
    <row r="240" spans="2:3" s="2" customFormat="1">
      <c r="B240" s="122"/>
      <c r="C240" s="122"/>
    </row>
    <row r="241" spans="2:3" s="2" customFormat="1">
      <c r="B241" s="122"/>
      <c r="C241" s="122"/>
    </row>
    <row r="242" spans="2:3" s="2" customFormat="1">
      <c r="B242" s="122"/>
      <c r="C242" s="122"/>
    </row>
    <row r="243" spans="2:3" s="2" customFormat="1">
      <c r="B243" s="122"/>
      <c r="C243" s="122"/>
    </row>
    <row r="244" spans="2:3" s="2" customFormat="1">
      <c r="B244" s="122"/>
      <c r="C244" s="122"/>
    </row>
    <row r="245" spans="2:3" s="2" customFormat="1">
      <c r="B245" s="122"/>
      <c r="C245" s="122"/>
    </row>
    <row r="246" spans="2:3" s="2" customFormat="1">
      <c r="B246" s="122"/>
      <c r="C246" s="122"/>
    </row>
    <row r="247" spans="2:3" s="2" customFormat="1">
      <c r="B247" s="122"/>
      <c r="C247" s="122"/>
    </row>
    <row r="248" spans="2:3" s="2" customFormat="1">
      <c r="B248" s="122"/>
      <c r="C248" s="122"/>
    </row>
    <row r="249" spans="2:3" s="2" customFormat="1">
      <c r="B249" s="122"/>
      <c r="C249" s="122"/>
    </row>
    <row r="250" spans="2:3" s="2" customFormat="1">
      <c r="B250" s="122"/>
      <c r="C250" s="122"/>
    </row>
    <row r="251" spans="2:3" s="2" customFormat="1">
      <c r="B251" s="122"/>
      <c r="C251" s="122"/>
    </row>
    <row r="252" spans="2:3" s="2" customFormat="1">
      <c r="B252" s="122"/>
      <c r="C252" s="122"/>
    </row>
    <row r="253" spans="2:3" s="2" customFormat="1">
      <c r="B253" s="122"/>
      <c r="C253" s="122"/>
    </row>
    <row r="254" spans="2:3" s="2" customFormat="1">
      <c r="B254" s="122"/>
      <c r="C254" s="122"/>
    </row>
    <row r="255" spans="2:3" s="2" customFormat="1">
      <c r="B255" s="122"/>
      <c r="C255" s="122"/>
    </row>
    <row r="256" spans="2:3" s="2" customFormat="1">
      <c r="B256" s="122"/>
      <c r="C256" s="122"/>
    </row>
    <row r="257" spans="2:3" s="2" customFormat="1">
      <c r="B257" s="122"/>
      <c r="C257" s="122"/>
    </row>
    <row r="258" spans="2:3" s="2" customFormat="1">
      <c r="B258" s="122"/>
      <c r="C258" s="122"/>
    </row>
    <row r="259" spans="2:3" s="2" customFormat="1">
      <c r="B259" s="122"/>
      <c r="C259" s="122"/>
    </row>
    <row r="260" spans="2:3" s="2" customFormat="1">
      <c r="B260" s="122"/>
      <c r="C260" s="122"/>
    </row>
    <row r="261" spans="2:3" s="2" customFormat="1">
      <c r="B261" s="122"/>
      <c r="C261" s="122"/>
    </row>
    <row r="262" spans="2:3" s="2" customFormat="1">
      <c r="B262" s="122"/>
      <c r="C262" s="122"/>
    </row>
    <row r="263" spans="2:3" s="2" customFormat="1">
      <c r="B263" s="122"/>
      <c r="C263" s="122"/>
    </row>
    <row r="264" spans="2:3" s="2" customFormat="1">
      <c r="B264" s="122"/>
      <c r="C264" s="122"/>
    </row>
    <row r="265" spans="2:3" s="2" customFormat="1">
      <c r="B265" s="122"/>
      <c r="C265" s="122"/>
    </row>
    <row r="266" spans="2:3" s="2" customFormat="1">
      <c r="B266" s="122"/>
      <c r="C266" s="122"/>
    </row>
    <row r="267" spans="2:3" s="2" customFormat="1">
      <c r="B267" s="122"/>
      <c r="C267" s="122"/>
    </row>
    <row r="268" spans="2:3" s="2" customFormat="1">
      <c r="B268" s="122"/>
      <c r="C268" s="122"/>
    </row>
    <row r="269" spans="2:3" s="2" customFormat="1">
      <c r="B269" s="122"/>
      <c r="C269" s="122"/>
    </row>
    <row r="270" spans="2:3" s="2" customFormat="1">
      <c r="B270" s="122"/>
      <c r="C270" s="122"/>
    </row>
    <row r="271" spans="2:3" s="2" customFormat="1">
      <c r="B271" s="122"/>
      <c r="C271" s="122"/>
    </row>
    <row r="272" spans="2:3"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sheetData>
  <mergeCells count="5">
    <mergeCell ref="I8:J8"/>
    <mergeCell ref="C19:C21"/>
    <mergeCell ref="C22:C24"/>
    <mergeCell ref="C25:C27"/>
    <mergeCell ref="A8:C8"/>
  </mergeCells>
  <hyperlinks>
    <hyperlink ref="A12" location="BS!B63" display="Capital employed" xr:uid="{675F51C8-5D40-4DD3-91EB-F88425B7AC0F}"/>
    <hyperlink ref="A18" location="IS!B26" display="Earnings per share " xr:uid="{09512EDC-2950-426A-964D-037659593F33}"/>
    <hyperlink ref="A19" location="IS!B70" display="EBIT" xr:uid="{1DAEF065-F229-4246-BFED-1E598CD753B8}"/>
    <hyperlink ref="A20" location="IS!B68" display="EBIT excluding items affecting comparability " xr:uid="{C570C135-5346-4AAB-8BAC-DA985A9DB02C}"/>
    <hyperlink ref="A21" location="IS!B73" display="EBIT margin excluding items affecting comparability,%" xr:uid="{11DA538F-9B81-4C38-A086-574DE325C50E}"/>
    <hyperlink ref="A24" location="IS!B72" display="EBITA margin, % " xr:uid="{D727D65C-5F72-46A0-983A-ED1875124F7F}"/>
    <hyperlink ref="A25" location="IS!B63" display="EBITDA" xr:uid="{46D32773-22BF-4D5B-BD37-4541E5DDC6A0}"/>
    <hyperlink ref="A27" location="IS!B71" display="EBITDA margin, %" xr:uid="{E3648061-4E6F-4B0B-9408-16C514377B75}"/>
    <hyperlink ref="A40" location="IS!B85" display="P/E ratio" xr:uid="{5D37479A-252F-4F84-94FC-8219862EF0F0}"/>
    <hyperlink ref="A43" location="IS!B88" display="Return on capital employed, %" xr:uid="{F8694189-261A-4E90-BEE9-DFAAA2802D4F}"/>
    <hyperlink ref="A42" location="IS!B101" display="Rate of capital turnover" xr:uid="{5A22058A-A221-4CC5-BB7B-48008587AFE1}"/>
    <hyperlink ref="A15" location="'Cash Flow'!B38" display="Debt/equity ratio, %" xr:uid="{0A9D2658-37E4-41D5-9399-1DD26B3C10B2}"/>
    <hyperlink ref="A29" location="BS!B60" display="Equity/assets ratio" xr:uid="{9B66D000-5EB5-4898-A2DC-DAB3E343ACB5}"/>
    <hyperlink ref="A34" location="'Cash Flow'!B37" display="Net debt" xr:uid="{2C80080F-4F22-41E2-9CFD-484E99C4EDC6}"/>
    <hyperlink ref="A35" location="'Cash Flow'!B39" display="Net debt/EBITDA " xr:uid="{254F6E1B-5066-4838-B2E8-C1F66C14F05A}"/>
    <hyperlink ref="A37" location="'Cash Flow'!B14" display="Operating cash flow" xr:uid="{7ECB82AF-C656-4606-82E1-D95B845413DE}"/>
    <hyperlink ref="A38" location="'Cash Flow'!B60" display="Operating cash flow per share" xr:uid="{0C64B4D8-4A20-49C9-862E-2063E9CAE973}"/>
    <hyperlink ref="A32" location="'Cash Flow'!B54" display="Free cash flow per share" xr:uid="{7D7B7A68-1A8B-49BB-9B4A-6B4CE8C80995}"/>
    <hyperlink ref="A31" location="'Cash Flow'!B26" display="Free cash flow" xr:uid="{8DD9EA5E-EFDD-44F9-852E-DD869B129513}"/>
    <hyperlink ref="A13" location="'Cash Flow'!B48" display="Cash conversion ratio" xr:uid="{F01267EC-0861-48AF-8F55-ECA872E6318F}"/>
    <hyperlink ref="A3" location="IS!B1" display="Yearly and Quarterly Income statements" xr:uid="{1C39128D-7262-4F39-AB8B-4E9554CF9EC6}"/>
    <hyperlink ref="A4" location="BS!B1" display="Yearly and Quarterly Balance sheets" xr:uid="{6E6F7FC9-88B1-48BE-B52D-5D1F35B4362D}"/>
    <hyperlink ref="A5" location="'Cash Flow'!B1" display="Yearly and Quarterly Cash Flow Statements" xr:uid="{22EC2302-E79E-45BD-AD08-3A0078B1A27A}"/>
    <hyperlink ref="A28" location="IS!B79" display="EBITDA/Net interest income/expense" xr:uid="{114B688C-42C4-4E4F-9A46-A344B5E97F11}"/>
    <hyperlink ref="A44" location="IS!B105" display="Return on shareholders’ equity, % " xr:uid="{6F7DCADF-8D7E-4B1E-8E91-FF0A101F3DF9}"/>
    <hyperlink ref="A23" location="IS!B66" display="EBITA " xr:uid="{5CA5A5A1-16F7-4785-BCBF-4AC8A830EB63}"/>
    <hyperlink ref="A26" location="IS!B63" display="EBITDA" xr:uid="{84007AA2-C4C3-4FCA-B19B-7F550987EABF}"/>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2"/>
  <sheetViews>
    <sheetView topLeftCell="B1" zoomScaleNormal="100" zoomScaleSheetLayoutView="100" workbookViewId="0">
      <selection activeCell="D98" sqref="D98"/>
    </sheetView>
  </sheetViews>
  <sheetFormatPr defaultRowHeight="15"/>
  <cols>
    <col min="1" max="1" width="6.7109375" style="2" hidden="1" customWidth="1"/>
    <col min="2" max="2" width="57.7109375" customWidth="1"/>
    <col min="3" max="19" width="12.7109375" customWidth="1"/>
    <col min="20" max="21" width="12.7109375" style="2" customWidth="1"/>
    <col min="22" max="32" width="12.7109375" customWidth="1"/>
    <col min="33" max="56" width="9.140625" style="2"/>
  </cols>
  <sheetData>
    <row r="1" spans="2:42" s="2" customFormat="1">
      <c r="B1" s="3" t="s">
        <v>87</v>
      </c>
      <c r="C1" s="3"/>
      <c r="D1" s="3"/>
      <c r="E1" s="3"/>
      <c r="F1" s="3"/>
      <c r="G1" s="3"/>
      <c r="H1" s="3"/>
      <c r="I1" s="3"/>
      <c r="J1" s="3"/>
      <c r="K1" s="3"/>
      <c r="L1" s="3"/>
      <c r="M1" s="3"/>
      <c r="N1" s="3"/>
      <c r="O1" s="3"/>
      <c r="P1" s="3"/>
      <c r="Q1" s="3"/>
      <c r="R1" s="3"/>
      <c r="S1" s="3"/>
      <c r="V1" s="3"/>
      <c r="W1" s="3"/>
      <c r="X1" s="3"/>
      <c r="Y1" s="3"/>
      <c r="Z1" s="3"/>
      <c r="AA1" s="3"/>
      <c r="AB1" s="3"/>
      <c r="AC1" s="3"/>
      <c r="AD1" s="3"/>
      <c r="AE1" s="3"/>
      <c r="AF1" s="3"/>
    </row>
    <row r="2" spans="2:42" s="2" customFormat="1">
      <c r="B2" s="3"/>
      <c r="C2" s="3"/>
      <c r="D2" s="3"/>
      <c r="E2" s="3"/>
      <c r="F2" s="3"/>
      <c r="G2" s="3"/>
      <c r="H2" s="1"/>
      <c r="I2" s="1"/>
      <c r="J2" s="1"/>
      <c r="K2" s="1"/>
      <c r="L2" s="1"/>
      <c r="M2" s="3"/>
      <c r="N2" s="3"/>
      <c r="O2" s="3"/>
      <c r="P2" s="3"/>
      <c r="Q2" s="77"/>
      <c r="R2" s="3"/>
      <c r="S2" s="3"/>
      <c r="V2" s="77"/>
      <c r="W2" s="3"/>
      <c r="X2" s="3"/>
      <c r="Y2" s="3"/>
      <c r="Z2" s="3"/>
      <c r="AA2" s="77"/>
      <c r="AB2" s="3"/>
      <c r="AC2" s="3"/>
      <c r="AD2" s="3"/>
      <c r="AE2" s="3"/>
      <c r="AF2" s="77"/>
    </row>
    <row r="3" spans="2:42">
      <c r="B3" s="4" t="s">
        <v>88</v>
      </c>
      <c r="C3" s="7" t="s">
        <v>145</v>
      </c>
      <c r="D3" s="7" t="s">
        <v>146</v>
      </c>
      <c r="E3" s="7" t="s">
        <v>147</v>
      </c>
      <c r="F3" s="7" t="s">
        <v>148</v>
      </c>
      <c r="G3" s="7" t="s">
        <v>8</v>
      </c>
      <c r="H3" s="7" t="s">
        <v>149</v>
      </c>
      <c r="I3" s="7" t="s">
        <v>150</v>
      </c>
      <c r="J3" s="7" t="s">
        <v>151</v>
      </c>
      <c r="K3" s="7" t="s">
        <v>152</v>
      </c>
      <c r="L3" s="7" t="s">
        <v>9</v>
      </c>
      <c r="M3" s="7" t="s">
        <v>153</v>
      </c>
      <c r="N3" s="7" t="s">
        <v>154</v>
      </c>
      <c r="O3" s="7" t="s">
        <v>155</v>
      </c>
      <c r="P3" s="7" t="s">
        <v>156</v>
      </c>
      <c r="Q3" s="7" t="s">
        <v>10</v>
      </c>
      <c r="R3" s="7" t="s">
        <v>157</v>
      </c>
      <c r="S3" s="7" t="s">
        <v>158</v>
      </c>
      <c r="T3" s="7" t="s">
        <v>159</v>
      </c>
      <c r="U3" s="7" t="s">
        <v>240</v>
      </c>
      <c r="V3" s="7" t="s">
        <v>241</v>
      </c>
      <c r="W3" s="7" t="s">
        <v>243</v>
      </c>
      <c r="X3" s="7" t="s">
        <v>247</v>
      </c>
      <c r="Y3" s="7" t="s">
        <v>255</v>
      </c>
      <c r="Z3" s="7" t="s">
        <v>257</v>
      </c>
      <c r="AA3" s="7" t="s">
        <v>258</v>
      </c>
      <c r="AB3" s="7" t="s">
        <v>259</v>
      </c>
      <c r="AC3" s="7" t="s">
        <v>260</v>
      </c>
      <c r="AD3" s="7" t="s">
        <v>271</v>
      </c>
      <c r="AE3" s="7" t="s">
        <v>301</v>
      </c>
      <c r="AF3" s="7" t="s">
        <v>302</v>
      </c>
    </row>
    <row r="4" spans="2:42" s="2" customFormat="1">
      <c r="B4" s="10" t="s">
        <v>89</v>
      </c>
      <c r="C4" s="51">
        <v>5995</v>
      </c>
      <c r="D4" s="51">
        <v>6052</v>
      </c>
      <c r="E4" s="51">
        <v>5918</v>
      </c>
      <c r="F4" s="51">
        <v>5980</v>
      </c>
      <c r="G4" s="51">
        <f>SUM(C4:F4)</f>
        <v>23945</v>
      </c>
      <c r="H4" s="51">
        <v>6023</v>
      </c>
      <c r="I4" s="51">
        <v>4985</v>
      </c>
      <c r="J4" s="51">
        <v>5077</v>
      </c>
      <c r="K4" s="51">
        <v>5409</v>
      </c>
      <c r="L4" s="51">
        <f>SUM(H4:K4)</f>
        <v>21494</v>
      </c>
      <c r="M4" s="51">
        <v>5822</v>
      </c>
      <c r="N4" s="51">
        <v>6079</v>
      </c>
      <c r="O4" s="51">
        <v>5872</v>
      </c>
      <c r="P4" s="51">
        <v>6016</v>
      </c>
      <c r="Q4" s="51">
        <f>SUM(M4:P4)</f>
        <v>23789</v>
      </c>
      <c r="R4" s="51">
        <v>7095</v>
      </c>
      <c r="S4" s="51">
        <v>7351</v>
      </c>
      <c r="T4" s="51">
        <v>7536</v>
      </c>
      <c r="U4" s="51">
        <v>8113</v>
      </c>
      <c r="V4" s="51">
        <f>SUM(R4:U4)</f>
        <v>30095</v>
      </c>
      <c r="W4" s="51">
        <v>8711</v>
      </c>
      <c r="X4" s="51">
        <v>8696</v>
      </c>
      <c r="Y4" s="51">
        <v>8458</v>
      </c>
      <c r="Z4" s="51">
        <v>8421</v>
      </c>
      <c r="AA4" s="51">
        <f>SUM(W4:Z4)</f>
        <v>34286</v>
      </c>
      <c r="AB4" s="51">
        <v>8234</v>
      </c>
      <c r="AC4" s="51">
        <v>8711</v>
      </c>
      <c r="AD4" s="51">
        <v>8442</v>
      </c>
      <c r="AE4" s="51">
        <v>8783</v>
      </c>
      <c r="AF4" s="51">
        <f>SUM(AB4:AE4)</f>
        <v>34170</v>
      </c>
      <c r="AG4" s="76"/>
      <c r="AM4" s="76"/>
      <c r="AN4" s="76"/>
      <c r="AO4" s="76"/>
      <c r="AP4" s="76"/>
    </row>
    <row r="5" spans="2:42" s="2" customFormat="1">
      <c r="B5" s="10" t="s">
        <v>90</v>
      </c>
      <c r="C5" s="51">
        <v>-3786</v>
      </c>
      <c r="D5" s="51">
        <v>-3812</v>
      </c>
      <c r="E5" s="51">
        <v>-3837</v>
      </c>
      <c r="F5" s="51">
        <v>-3853</v>
      </c>
      <c r="G5" s="51">
        <f t="shared" ref="G5:G23" si="0">SUM(C5:F5)</f>
        <v>-15288</v>
      </c>
      <c r="H5" s="51">
        <v>-3868</v>
      </c>
      <c r="I5" s="51">
        <v>-3267</v>
      </c>
      <c r="J5" s="51">
        <v>-3372</v>
      </c>
      <c r="K5" s="51">
        <v>-3403</v>
      </c>
      <c r="L5" s="51">
        <f t="shared" ref="L5:L23" si="1">SUM(H5:K5)</f>
        <v>-13910</v>
      </c>
      <c r="M5" s="51">
        <v>-3663</v>
      </c>
      <c r="N5" s="51">
        <v>-3842</v>
      </c>
      <c r="O5" s="51">
        <v>-3761</v>
      </c>
      <c r="P5" s="51">
        <v>-3966</v>
      </c>
      <c r="Q5" s="51">
        <f t="shared" ref="Q5:Q23" si="2">SUM(M5:P5)</f>
        <v>-15232</v>
      </c>
      <c r="R5" s="51">
        <v>-4533</v>
      </c>
      <c r="S5" s="51">
        <v>-4706</v>
      </c>
      <c r="T5" s="51">
        <v>-4835</v>
      </c>
      <c r="U5" s="51">
        <v>-5267</v>
      </c>
      <c r="V5" s="51">
        <f t="shared" ref="V5:V23" si="3">SUM(R5:U5)</f>
        <v>-19341</v>
      </c>
      <c r="W5" s="51">
        <v>-5607</v>
      </c>
      <c r="X5" s="51">
        <v>-5687</v>
      </c>
      <c r="Y5" s="51">
        <v>-5478</v>
      </c>
      <c r="Z5" s="51">
        <v>-5423</v>
      </c>
      <c r="AA5" s="51">
        <f t="shared" ref="AA5:AA23" si="4">SUM(W5:Z5)</f>
        <v>-22195</v>
      </c>
      <c r="AB5" s="51">
        <v>-5239</v>
      </c>
      <c r="AC5" s="51">
        <v>-5465</v>
      </c>
      <c r="AD5" s="51">
        <v>-5386</v>
      </c>
      <c r="AE5" s="51">
        <v>-5640</v>
      </c>
      <c r="AF5" s="51">
        <f t="shared" ref="AF5" si="5">SUM(AB5:AE5)</f>
        <v>-21730</v>
      </c>
      <c r="AG5" s="76"/>
      <c r="AM5" s="76"/>
      <c r="AN5" s="76"/>
      <c r="AO5" s="76"/>
      <c r="AP5" s="76"/>
    </row>
    <row r="6" spans="2:42" s="2" customFormat="1">
      <c r="B6" s="14" t="s">
        <v>91</v>
      </c>
      <c r="C6" s="15">
        <f t="shared" ref="C6" si="6">SUM(C4:C5)</f>
        <v>2209</v>
      </c>
      <c r="D6" s="15">
        <f t="shared" ref="D6" si="7">SUM(D4:D5)</f>
        <v>2240</v>
      </c>
      <c r="E6" s="15">
        <f t="shared" ref="E6" si="8">SUM(E4:E5)</f>
        <v>2081</v>
      </c>
      <c r="F6" s="15">
        <f t="shared" ref="F6" si="9">SUM(F4:F5)</f>
        <v>2127</v>
      </c>
      <c r="G6" s="15">
        <f t="shared" ref="G6" si="10">SUM(G4:G5)</f>
        <v>8657</v>
      </c>
      <c r="H6" s="15">
        <f t="shared" ref="H6" si="11">SUM(H4:H5)</f>
        <v>2155</v>
      </c>
      <c r="I6" s="15">
        <f t="shared" ref="I6" si="12">SUM(I4:I5)</f>
        <v>1718</v>
      </c>
      <c r="J6" s="15">
        <f t="shared" ref="J6" si="13">SUM(J4:J5)</f>
        <v>1705</v>
      </c>
      <c r="K6" s="15">
        <f t="shared" ref="K6" si="14">SUM(K4:K5)</f>
        <v>2006</v>
      </c>
      <c r="L6" s="15">
        <f t="shared" ref="L6" si="15">SUM(L4:L5)</f>
        <v>7584</v>
      </c>
      <c r="M6" s="15">
        <f t="shared" ref="M6" si="16">SUM(M4:M5)</f>
        <v>2159</v>
      </c>
      <c r="N6" s="15">
        <f t="shared" ref="N6" si="17">SUM(N4:N5)</f>
        <v>2237</v>
      </c>
      <c r="O6" s="15">
        <f t="shared" ref="O6" si="18">SUM(O4:O5)</f>
        <v>2111</v>
      </c>
      <c r="P6" s="15">
        <f t="shared" ref="P6" si="19">SUM(P4:P5)</f>
        <v>2050</v>
      </c>
      <c r="Q6" s="15">
        <f t="shared" ref="Q6" si="20">SUM(Q4:Q5)</f>
        <v>8557</v>
      </c>
      <c r="R6" s="15">
        <f t="shared" ref="R6" si="21">SUM(R4:R5)</f>
        <v>2562</v>
      </c>
      <c r="S6" s="15">
        <f t="shared" ref="S6" si="22">SUM(S4:S5)</f>
        <v>2645</v>
      </c>
      <c r="T6" s="15">
        <f t="shared" ref="T6:V6" si="23">SUM(T4:T5)</f>
        <v>2701</v>
      </c>
      <c r="U6" s="15">
        <f t="shared" si="23"/>
        <v>2846</v>
      </c>
      <c r="V6" s="15">
        <f t="shared" si="23"/>
        <v>10754</v>
      </c>
      <c r="W6" s="15">
        <f>SUM(W4:W5)</f>
        <v>3104</v>
      </c>
      <c r="X6" s="15">
        <f>SUM(X4:X5)</f>
        <v>3009</v>
      </c>
      <c r="Y6" s="15">
        <f>SUM(Y4:Y5)</f>
        <v>2980</v>
      </c>
      <c r="Z6" s="15">
        <f>SUM(Z4:Z5)</f>
        <v>2998</v>
      </c>
      <c r="AA6" s="15">
        <f t="shared" ref="AA6" si="24">SUM(AA4:AA5)</f>
        <v>12091</v>
      </c>
      <c r="AB6" s="15">
        <f>SUM(AB4:AB5)</f>
        <v>2995</v>
      </c>
      <c r="AC6" s="15">
        <f>SUM(AC4:AC5)</f>
        <v>3246</v>
      </c>
      <c r="AD6" s="15">
        <f>SUM(AD4:AD5)</f>
        <v>3056</v>
      </c>
      <c r="AE6" s="15">
        <f>SUM(AE4:AE5)</f>
        <v>3143</v>
      </c>
      <c r="AF6" s="15">
        <f t="shared" ref="AF6" si="25">SUM(AF4:AF5)</f>
        <v>12440</v>
      </c>
      <c r="AG6" s="76"/>
      <c r="AM6" s="76"/>
      <c r="AN6" s="76"/>
      <c r="AO6" s="76"/>
      <c r="AP6" s="76"/>
    </row>
    <row r="7" spans="2:42" s="2" customFormat="1">
      <c r="B7" s="10" t="s">
        <v>92</v>
      </c>
      <c r="C7" s="51">
        <v>-504</v>
      </c>
      <c r="D7" s="51">
        <v>-513</v>
      </c>
      <c r="E7" s="51">
        <v>-480</v>
      </c>
      <c r="F7" s="51">
        <v>-493</v>
      </c>
      <c r="G7" s="51">
        <f t="shared" si="0"/>
        <v>-1990</v>
      </c>
      <c r="H7" s="51">
        <v>-526</v>
      </c>
      <c r="I7" s="51">
        <v>-419</v>
      </c>
      <c r="J7" s="51">
        <v>-407</v>
      </c>
      <c r="K7" s="51">
        <v>-419</v>
      </c>
      <c r="L7" s="51">
        <f t="shared" si="1"/>
        <v>-1771</v>
      </c>
      <c r="M7" s="51">
        <v>-447</v>
      </c>
      <c r="N7" s="51">
        <v>-464</v>
      </c>
      <c r="O7" s="51">
        <v>-506</v>
      </c>
      <c r="P7" s="51">
        <v>-473</v>
      </c>
      <c r="Q7" s="51">
        <f t="shared" si="2"/>
        <v>-1890</v>
      </c>
      <c r="R7" s="51">
        <v>-523</v>
      </c>
      <c r="S7" s="51">
        <v>-546</v>
      </c>
      <c r="T7" s="51">
        <v>-563</v>
      </c>
      <c r="U7" s="51">
        <v>-610</v>
      </c>
      <c r="V7" s="51">
        <f t="shared" si="3"/>
        <v>-2242</v>
      </c>
      <c r="W7" s="51">
        <v>-637</v>
      </c>
      <c r="X7" s="51">
        <v>-615</v>
      </c>
      <c r="Y7" s="51">
        <v>-648</v>
      </c>
      <c r="Z7" s="51">
        <v>-626</v>
      </c>
      <c r="AA7" s="51">
        <f t="shared" si="4"/>
        <v>-2526</v>
      </c>
      <c r="AB7" s="51">
        <v>-633</v>
      </c>
      <c r="AC7" s="51">
        <v>-660</v>
      </c>
      <c r="AD7" s="51">
        <v>-618</v>
      </c>
      <c r="AE7" s="51">
        <v>-618</v>
      </c>
      <c r="AF7" s="51">
        <f t="shared" ref="AF7:AF12" si="26">SUM(AB7:AE7)</f>
        <v>-2529</v>
      </c>
      <c r="AG7" s="76"/>
      <c r="AM7" s="76"/>
      <c r="AN7" s="76"/>
      <c r="AO7" s="76"/>
      <c r="AP7" s="76"/>
    </row>
    <row r="8" spans="2:42" s="2" customFormat="1">
      <c r="B8" s="10" t="s">
        <v>93</v>
      </c>
      <c r="C8" s="51">
        <v>-629</v>
      </c>
      <c r="D8" s="51">
        <v>-617</v>
      </c>
      <c r="E8" s="51">
        <v>-595</v>
      </c>
      <c r="F8" s="51">
        <v>-640</v>
      </c>
      <c r="G8" s="51">
        <f t="shared" si="0"/>
        <v>-2481</v>
      </c>
      <c r="H8" s="51">
        <v>-653</v>
      </c>
      <c r="I8" s="51">
        <v>-538</v>
      </c>
      <c r="J8" s="51">
        <v>-498</v>
      </c>
      <c r="K8" s="51">
        <v>-593</v>
      </c>
      <c r="L8" s="51">
        <f t="shared" si="1"/>
        <v>-2282</v>
      </c>
      <c r="M8" s="51">
        <v>-599</v>
      </c>
      <c r="N8" s="51">
        <v>-583</v>
      </c>
      <c r="O8" s="51">
        <v>-522</v>
      </c>
      <c r="P8" s="51">
        <v>-624</v>
      </c>
      <c r="Q8" s="51">
        <f t="shared" si="2"/>
        <v>-2328</v>
      </c>
      <c r="R8" s="51">
        <v>-656</v>
      </c>
      <c r="S8" s="51">
        <v>-650</v>
      </c>
      <c r="T8" s="51">
        <v>-687</v>
      </c>
      <c r="U8" s="51">
        <v>-815</v>
      </c>
      <c r="V8" s="51">
        <f t="shared" si="3"/>
        <v>-2808</v>
      </c>
      <c r="W8" s="51">
        <v>-774</v>
      </c>
      <c r="X8" s="51">
        <v>-763</v>
      </c>
      <c r="Y8" s="51">
        <v>-766</v>
      </c>
      <c r="Z8" s="51">
        <v>-820</v>
      </c>
      <c r="AA8" s="51">
        <f t="shared" si="4"/>
        <v>-3123</v>
      </c>
      <c r="AB8" s="51">
        <v>-801</v>
      </c>
      <c r="AC8" s="51">
        <v>-835</v>
      </c>
      <c r="AD8" s="51">
        <v>-821</v>
      </c>
      <c r="AE8" s="51">
        <v>-922</v>
      </c>
      <c r="AF8" s="51">
        <f t="shared" si="26"/>
        <v>-3379</v>
      </c>
      <c r="AG8" s="76"/>
      <c r="AM8" s="76"/>
      <c r="AN8" s="76"/>
      <c r="AO8" s="76"/>
      <c r="AP8" s="76"/>
    </row>
    <row r="9" spans="2:42" s="2" customFormat="1">
      <c r="B9" s="10" t="s">
        <v>94</v>
      </c>
      <c r="C9" s="51">
        <v>-110</v>
      </c>
      <c r="D9" s="51">
        <v>-114</v>
      </c>
      <c r="E9" s="51">
        <v>-112</v>
      </c>
      <c r="F9" s="51">
        <v>-112</v>
      </c>
      <c r="G9" s="51">
        <f t="shared" si="0"/>
        <v>-448</v>
      </c>
      <c r="H9" s="51">
        <v>-122</v>
      </c>
      <c r="I9" s="51">
        <v>-105</v>
      </c>
      <c r="J9" s="51">
        <v>-94</v>
      </c>
      <c r="K9" s="51">
        <v>-112</v>
      </c>
      <c r="L9" s="51">
        <f t="shared" si="1"/>
        <v>-433</v>
      </c>
      <c r="M9" s="51">
        <v>-108</v>
      </c>
      <c r="N9" s="51">
        <v>-104</v>
      </c>
      <c r="O9" s="51">
        <v>-109</v>
      </c>
      <c r="P9" s="51">
        <v>-111</v>
      </c>
      <c r="Q9" s="51">
        <f t="shared" si="2"/>
        <v>-432</v>
      </c>
      <c r="R9" s="51">
        <v>-122</v>
      </c>
      <c r="S9" s="51">
        <v>-125</v>
      </c>
      <c r="T9" s="51">
        <v>-132</v>
      </c>
      <c r="U9" s="51">
        <v>-175</v>
      </c>
      <c r="V9" s="51">
        <f t="shared" si="3"/>
        <v>-554</v>
      </c>
      <c r="W9" s="51">
        <v>-178</v>
      </c>
      <c r="X9" s="51">
        <v>-176</v>
      </c>
      <c r="Y9" s="51">
        <v>-181</v>
      </c>
      <c r="Z9" s="51">
        <v>-162</v>
      </c>
      <c r="AA9" s="51">
        <f t="shared" si="4"/>
        <v>-697</v>
      </c>
      <c r="AB9" s="51">
        <v>-173</v>
      </c>
      <c r="AC9" s="51">
        <v>-180</v>
      </c>
      <c r="AD9" s="51">
        <v>-171</v>
      </c>
      <c r="AE9" s="51">
        <v>-186</v>
      </c>
      <c r="AF9" s="51">
        <f t="shared" si="26"/>
        <v>-710</v>
      </c>
      <c r="AG9" s="76"/>
      <c r="AM9" s="76"/>
      <c r="AN9" s="76"/>
      <c r="AO9" s="76"/>
      <c r="AP9" s="76"/>
    </row>
    <row r="10" spans="2:42" s="2" customFormat="1">
      <c r="B10" s="10" t="s">
        <v>95</v>
      </c>
      <c r="C10" s="51">
        <v>59</v>
      </c>
      <c r="D10" s="51">
        <v>61</v>
      </c>
      <c r="E10" s="51">
        <v>49</v>
      </c>
      <c r="F10" s="51">
        <v>45</v>
      </c>
      <c r="G10" s="51">
        <f t="shared" si="0"/>
        <v>214</v>
      </c>
      <c r="H10" s="51">
        <v>44</v>
      </c>
      <c r="I10" s="51">
        <v>54</v>
      </c>
      <c r="J10" s="51">
        <v>62</v>
      </c>
      <c r="K10" s="51">
        <v>144</v>
      </c>
      <c r="L10" s="51">
        <f t="shared" si="1"/>
        <v>304</v>
      </c>
      <c r="M10" s="51">
        <v>40</v>
      </c>
      <c r="N10" s="51">
        <v>36</v>
      </c>
      <c r="O10" s="51">
        <v>53</v>
      </c>
      <c r="P10" s="51">
        <v>136</v>
      </c>
      <c r="Q10" s="51">
        <f t="shared" si="2"/>
        <v>265</v>
      </c>
      <c r="R10" s="51">
        <v>14</v>
      </c>
      <c r="S10" s="51">
        <v>73</v>
      </c>
      <c r="T10" s="51">
        <v>136</v>
      </c>
      <c r="U10" s="51">
        <v>72</v>
      </c>
      <c r="V10" s="51">
        <f t="shared" si="3"/>
        <v>295</v>
      </c>
      <c r="W10" s="51">
        <v>108</v>
      </c>
      <c r="X10" s="51">
        <v>212</v>
      </c>
      <c r="Y10" s="51">
        <v>211</v>
      </c>
      <c r="Z10" s="51">
        <v>261</v>
      </c>
      <c r="AA10" s="51">
        <f t="shared" si="4"/>
        <v>792</v>
      </c>
      <c r="AB10" s="51">
        <v>142</v>
      </c>
      <c r="AC10" s="51">
        <v>105</v>
      </c>
      <c r="AD10" s="51">
        <v>128</v>
      </c>
      <c r="AE10" s="51">
        <v>221</v>
      </c>
      <c r="AF10" s="51">
        <f t="shared" si="26"/>
        <v>596</v>
      </c>
      <c r="AG10" s="76"/>
      <c r="AM10" s="76"/>
      <c r="AN10" s="76"/>
      <c r="AO10" s="76"/>
      <c r="AP10" s="76"/>
    </row>
    <row r="11" spans="2:42" s="2" customFormat="1">
      <c r="B11" s="10" t="s">
        <v>96</v>
      </c>
      <c r="C11" s="51">
        <v>-82</v>
      </c>
      <c r="D11" s="51">
        <v>-95</v>
      </c>
      <c r="E11" s="51">
        <v>-43</v>
      </c>
      <c r="F11" s="51">
        <v>-44</v>
      </c>
      <c r="G11" s="51">
        <f t="shared" si="0"/>
        <v>-264</v>
      </c>
      <c r="H11" s="51">
        <v>-34</v>
      </c>
      <c r="I11" s="51">
        <v>-97</v>
      </c>
      <c r="J11" s="51">
        <v>-84</v>
      </c>
      <c r="K11" s="51">
        <v>-181</v>
      </c>
      <c r="L11" s="51">
        <f t="shared" si="1"/>
        <v>-396</v>
      </c>
      <c r="M11" s="51">
        <v>-63</v>
      </c>
      <c r="N11" s="51">
        <v>-87</v>
      </c>
      <c r="O11" s="51">
        <v>-69</v>
      </c>
      <c r="P11" s="51">
        <v>-50</v>
      </c>
      <c r="Q11" s="51">
        <f t="shared" si="2"/>
        <v>-269</v>
      </c>
      <c r="R11" s="51">
        <v>-47</v>
      </c>
      <c r="S11" s="51">
        <v>-80</v>
      </c>
      <c r="T11" s="51">
        <v>-177</v>
      </c>
      <c r="U11" s="51">
        <v>-80</v>
      </c>
      <c r="V11" s="51">
        <f t="shared" si="3"/>
        <v>-384</v>
      </c>
      <c r="W11" s="51">
        <v>-216</v>
      </c>
      <c r="X11" s="51">
        <v>-228</v>
      </c>
      <c r="Y11" s="51">
        <v>-231</v>
      </c>
      <c r="Z11" s="51">
        <v>-342</v>
      </c>
      <c r="AA11" s="51">
        <f t="shared" si="4"/>
        <v>-1017</v>
      </c>
      <c r="AB11" s="51">
        <v>-154</v>
      </c>
      <c r="AC11" s="51">
        <v>-194</v>
      </c>
      <c r="AD11" s="51">
        <v>-254</v>
      </c>
      <c r="AE11" s="51">
        <v>-219</v>
      </c>
      <c r="AF11" s="51">
        <f t="shared" si="26"/>
        <v>-821</v>
      </c>
      <c r="AG11" s="76"/>
      <c r="AM11" s="76"/>
      <c r="AN11" s="76"/>
      <c r="AO11" s="76"/>
      <c r="AP11" s="76"/>
    </row>
    <row r="12" spans="2:42" s="2" customFormat="1">
      <c r="B12" s="10" t="s">
        <v>97</v>
      </c>
      <c r="C12" s="51">
        <v>0</v>
      </c>
      <c r="D12" s="51">
        <v>0</v>
      </c>
      <c r="E12" s="51">
        <v>2</v>
      </c>
      <c r="F12" s="51">
        <v>-1</v>
      </c>
      <c r="G12" s="51">
        <f t="shared" si="0"/>
        <v>1</v>
      </c>
      <c r="H12" s="51">
        <v>1</v>
      </c>
      <c r="I12" s="51">
        <v>-1</v>
      </c>
      <c r="J12" s="51">
        <v>0</v>
      </c>
      <c r="K12" s="51">
        <v>0</v>
      </c>
      <c r="L12" s="51">
        <f t="shared" si="1"/>
        <v>0</v>
      </c>
      <c r="M12" s="51">
        <v>0</v>
      </c>
      <c r="N12" s="51">
        <v>1</v>
      </c>
      <c r="O12" s="51">
        <v>-1</v>
      </c>
      <c r="P12" s="51">
        <v>0</v>
      </c>
      <c r="Q12" s="51">
        <f t="shared" si="2"/>
        <v>0</v>
      </c>
      <c r="R12" s="51">
        <v>2</v>
      </c>
      <c r="S12" s="51">
        <v>2</v>
      </c>
      <c r="T12" s="51">
        <v>0</v>
      </c>
      <c r="U12" s="51">
        <v>1</v>
      </c>
      <c r="V12" s="51">
        <f t="shared" si="3"/>
        <v>5</v>
      </c>
      <c r="W12" s="51">
        <v>4</v>
      </c>
      <c r="X12" s="51">
        <v>3</v>
      </c>
      <c r="Y12" s="51">
        <v>-4</v>
      </c>
      <c r="Z12" s="51">
        <v>-5</v>
      </c>
      <c r="AA12" s="51">
        <f t="shared" si="4"/>
        <v>-2</v>
      </c>
      <c r="AB12" s="51">
        <v>3</v>
      </c>
      <c r="AC12" s="51">
        <v>1</v>
      </c>
      <c r="AD12" s="51">
        <v>0</v>
      </c>
      <c r="AE12" s="51">
        <v>1</v>
      </c>
      <c r="AF12" s="51">
        <f t="shared" si="26"/>
        <v>5</v>
      </c>
      <c r="AG12" s="76"/>
      <c r="AM12" s="76"/>
      <c r="AN12" s="76"/>
      <c r="AO12" s="76"/>
      <c r="AP12" s="76"/>
    </row>
    <row r="13" spans="2:42" s="2" customFormat="1">
      <c r="B13" s="14" t="s">
        <v>98</v>
      </c>
      <c r="C13" s="15">
        <f t="shared" ref="C13" si="27">SUM(C6:C12)</f>
        <v>943</v>
      </c>
      <c r="D13" s="15">
        <f t="shared" ref="D13" si="28">SUM(D6:D12)</f>
        <v>962</v>
      </c>
      <c r="E13" s="15">
        <f t="shared" ref="E13" si="29">SUM(E6:E12)</f>
        <v>902</v>
      </c>
      <c r="F13" s="15">
        <f t="shared" ref="F13" si="30">SUM(F6:F12)</f>
        <v>882</v>
      </c>
      <c r="G13" s="15">
        <f t="shared" ref="G13" si="31">SUM(G6:G12)</f>
        <v>3689</v>
      </c>
      <c r="H13" s="15">
        <f t="shared" ref="H13" si="32">SUM(H6:H12)</f>
        <v>865</v>
      </c>
      <c r="I13" s="15">
        <f t="shared" ref="I13" si="33">SUM(I6:I12)</f>
        <v>612</v>
      </c>
      <c r="J13" s="15">
        <f t="shared" ref="J13" si="34">SUM(J6:J12)</f>
        <v>684</v>
      </c>
      <c r="K13" s="15">
        <f t="shared" ref="K13" si="35">SUM(K6:K12)</f>
        <v>845</v>
      </c>
      <c r="L13" s="15">
        <f t="shared" ref="L13" si="36">SUM(L6:L12)</f>
        <v>3006</v>
      </c>
      <c r="M13" s="15">
        <f t="shared" ref="M13" si="37">SUM(M6:M12)</f>
        <v>982</v>
      </c>
      <c r="N13" s="15">
        <f t="shared" ref="N13" si="38">SUM(N6:N12)</f>
        <v>1036</v>
      </c>
      <c r="O13" s="15">
        <f t="shared" ref="O13" si="39">SUM(O6:O12)</f>
        <v>957</v>
      </c>
      <c r="P13" s="15">
        <f t="shared" ref="P13" si="40">SUM(P6:P12)</f>
        <v>928</v>
      </c>
      <c r="Q13" s="15">
        <f t="shared" ref="Q13" si="41">SUM(Q6:Q12)</f>
        <v>3903</v>
      </c>
      <c r="R13" s="15">
        <f t="shared" ref="R13" si="42">SUM(R6:R12)</f>
        <v>1230</v>
      </c>
      <c r="S13" s="15">
        <f t="shared" ref="S13" si="43">SUM(S6:S12)</f>
        <v>1319</v>
      </c>
      <c r="T13" s="15">
        <f t="shared" ref="T13:W13" si="44">SUM(T6:T12)</f>
        <v>1278</v>
      </c>
      <c r="U13" s="15">
        <f t="shared" si="44"/>
        <v>1239</v>
      </c>
      <c r="V13" s="15">
        <f t="shared" si="44"/>
        <v>5066</v>
      </c>
      <c r="W13" s="15">
        <f t="shared" si="44"/>
        <v>1411</v>
      </c>
      <c r="X13" s="15">
        <f t="shared" ref="X13:Z13" si="45">SUM(X6:X12)</f>
        <v>1442</v>
      </c>
      <c r="Y13" s="15">
        <f t="shared" si="45"/>
        <v>1361</v>
      </c>
      <c r="Z13" s="15">
        <f t="shared" si="45"/>
        <v>1304</v>
      </c>
      <c r="AA13" s="15">
        <f t="shared" ref="AA13:AB13" si="46">SUM(AA6:AA12)</f>
        <v>5518</v>
      </c>
      <c r="AB13" s="15">
        <f t="shared" si="46"/>
        <v>1379</v>
      </c>
      <c r="AC13" s="15">
        <f t="shared" ref="AC13:AF13" si="47">SUM(AC6:AC12)</f>
        <v>1483</v>
      </c>
      <c r="AD13" s="15">
        <f t="shared" si="47"/>
        <v>1320</v>
      </c>
      <c r="AE13" s="15">
        <f t="shared" si="47"/>
        <v>1420</v>
      </c>
      <c r="AF13" s="15">
        <f t="shared" si="47"/>
        <v>5602</v>
      </c>
      <c r="AG13" s="76"/>
      <c r="AM13" s="76"/>
      <c r="AN13" s="76"/>
      <c r="AO13" s="76"/>
      <c r="AP13" s="76"/>
    </row>
    <row r="14" spans="2:42" s="2" customFormat="1">
      <c r="B14" s="10" t="s">
        <v>55</v>
      </c>
      <c r="C14" s="51">
        <v>-14</v>
      </c>
      <c r="D14" s="51">
        <v>-75</v>
      </c>
      <c r="E14" s="51">
        <v>-101</v>
      </c>
      <c r="F14" s="51">
        <v>-827</v>
      </c>
      <c r="G14" s="51">
        <f t="shared" si="0"/>
        <v>-1017</v>
      </c>
      <c r="H14" s="51">
        <v>-27</v>
      </c>
      <c r="I14" s="51">
        <v>-55</v>
      </c>
      <c r="J14" s="51">
        <v>-71</v>
      </c>
      <c r="K14" s="51">
        <v>-107</v>
      </c>
      <c r="L14" s="51">
        <f t="shared" si="1"/>
        <v>-260</v>
      </c>
      <c r="M14" s="51">
        <v>105</v>
      </c>
      <c r="N14" s="51">
        <v>-40</v>
      </c>
      <c r="O14" s="51">
        <v>-20</v>
      </c>
      <c r="P14" s="51">
        <v>-128</v>
      </c>
      <c r="Q14" s="51">
        <f t="shared" si="2"/>
        <v>-83</v>
      </c>
      <c r="R14" s="51">
        <v>-25</v>
      </c>
      <c r="S14" s="51">
        <v>-33</v>
      </c>
      <c r="T14" s="51">
        <v>-68</v>
      </c>
      <c r="U14" s="51">
        <v>-115</v>
      </c>
      <c r="V14" s="51">
        <f t="shared" si="3"/>
        <v>-241</v>
      </c>
      <c r="W14" s="51">
        <v>-49</v>
      </c>
      <c r="X14" s="51">
        <v>-194</v>
      </c>
      <c r="Y14" s="51">
        <v>-111</v>
      </c>
      <c r="Z14" s="51">
        <v>-260</v>
      </c>
      <c r="AA14" s="51">
        <f t="shared" si="4"/>
        <v>-614</v>
      </c>
      <c r="AB14" s="51">
        <v>-55</v>
      </c>
      <c r="AC14" s="51">
        <v>-111</v>
      </c>
      <c r="AD14" s="51">
        <v>-73</v>
      </c>
      <c r="AE14" s="51">
        <v>-76</v>
      </c>
      <c r="AF14" s="51">
        <f t="shared" ref="AF14" si="48">SUM(AB14:AE14)</f>
        <v>-315</v>
      </c>
      <c r="AG14" s="76"/>
      <c r="AM14" s="76"/>
      <c r="AN14" s="76"/>
      <c r="AO14" s="76"/>
      <c r="AP14" s="76"/>
    </row>
    <row r="15" spans="2:42" s="2" customFormat="1">
      <c r="B15" s="14" t="s">
        <v>1</v>
      </c>
      <c r="C15" s="15">
        <f t="shared" ref="C15" si="49">SUM(C13:C14)</f>
        <v>929</v>
      </c>
      <c r="D15" s="15">
        <f t="shared" ref="D15" si="50">SUM(D13:D14)</f>
        <v>887</v>
      </c>
      <c r="E15" s="15">
        <f t="shared" ref="E15" si="51">SUM(E13:E14)</f>
        <v>801</v>
      </c>
      <c r="F15" s="15">
        <f t="shared" ref="F15" si="52">SUM(F13:F14)</f>
        <v>55</v>
      </c>
      <c r="G15" s="15">
        <f t="shared" ref="G15" si="53">SUM(G13:G14)</f>
        <v>2672</v>
      </c>
      <c r="H15" s="15">
        <f t="shared" ref="H15" si="54">SUM(H13:H14)</f>
        <v>838</v>
      </c>
      <c r="I15" s="15">
        <f t="shared" ref="I15" si="55">SUM(I13:I14)</f>
        <v>557</v>
      </c>
      <c r="J15" s="15">
        <f t="shared" ref="J15" si="56">SUM(J13:J14)</f>
        <v>613</v>
      </c>
      <c r="K15" s="15">
        <f t="shared" ref="K15" si="57">SUM(K13:K14)</f>
        <v>738</v>
      </c>
      <c r="L15" s="15">
        <f t="shared" ref="L15" si="58">SUM(L13:L14)</f>
        <v>2746</v>
      </c>
      <c r="M15" s="15">
        <f t="shared" ref="M15" si="59">SUM(M13:M14)</f>
        <v>1087</v>
      </c>
      <c r="N15" s="15">
        <f t="shared" ref="N15" si="60">SUM(N13:N14)</f>
        <v>996</v>
      </c>
      <c r="O15" s="15">
        <f t="shared" ref="O15" si="61">SUM(O13:O14)</f>
        <v>937</v>
      </c>
      <c r="P15" s="15">
        <f t="shared" ref="P15" si="62">SUM(P13:P14)</f>
        <v>800</v>
      </c>
      <c r="Q15" s="15">
        <f t="shared" ref="Q15" si="63">SUM(Q13:Q14)</f>
        <v>3820</v>
      </c>
      <c r="R15" s="15">
        <f t="shared" ref="R15" si="64">SUM(R13:R14)</f>
        <v>1205</v>
      </c>
      <c r="S15" s="15">
        <f t="shared" ref="S15:T15" si="65">SUM(S13:S14)</f>
        <v>1286</v>
      </c>
      <c r="T15" s="15">
        <f t="shared" si="65"/>
        <v>1210</v>
      </c>
      <c r="U15" s="15">
        <f t="shared" ref="U15:W15" si="66">SUM(U13:U14)</f>
        <v>1124</v>
      </c>
      <c r="V15" s="15">
        <f t="shared" si="66"/>
        <v>4825</v>
      </c>
      <c r="W15" s="15">
        <f t="shared" si="66"/>
        <v>1362</v>
      </c>
      <c r="X15" s="15">
        <f t="shared" ref="X15:Z15" si="67">SUM(X13:X14)</f>
        <v>1248</v>
      </c>
      <c r="Y15" s="15">
        <f t="shared" si="67"/>
        <v>1250</v>
      </c>
      <c r="Z15" s="15">
        <f t="shared" si="67"/>
        <v>1044</v>
      </c>
      <c r="AA15" s="15">
        <f t="shared" ref="AA15:AB15" si="68">SUM(AA13:AA14)</f>
        <v>4904</v>
      </c>
      <c r="AB15" s="15">
        <f t="shared" si="68"/>
        <v>1324</v>
      </c>
      <c r="AC15" s="15">
        <f t="shared" ref="AC15:AE15" si="69">SUM(AC13:AC14)</f>
        <v>1372</v>
      </c>
      <c r="AD15" s="15">
        <f t="shared" si="69"/>
        <v>1247</v>
      </c>
      <c r="AE15" s="15">
        <f t="shared" si="69"/>
        <v>1344</v>
      </c>
      <c r="AF15" s="15">
        <f>SUM(AF13:AF14)</f>
        <v>5287</v>
      </c>
      <c r="AG15" s="76"/>
      <c r="AM15" s="76"/>
      <c r="AN15" s="76"/>
      <c r="AO15" s="76"/>
      <c r="AP15" s="76"/>
    </row>
    <row r="16" spans="2:42" s="2" customFormat="1">
      <c r="B16" s="16" t="s">
        <v>99</v>
      </c>
      <c r="C16" s="16">
        <v>-65</v>
      </c>
      <c r="D16" s="16">
        <v>-81</v>
      </c>
      <c r="E16" s="16">
        <v>-49</v>
      </c>
      <c r="F16" s="16">
        <v>-50</v>
      </c>
      <c r="G16" s="51">
        <f t="shared" si="0"/>
        <v>-245</v>
      </c>
      <c r="H16" s="16">
        <v>-69</v>
      </c>
      <c r="I16" s="16">
        <v>-41</v>
      </c>
      <c r="J16" s="16">
        <v>-32</v>
      </c>
      <c r="K16" s="16">
        <v>-51</v>
      </c>
      <c r="L16" s="51">
        <f t="shared" si="1"/>
        <v>-193</v>
      </c>
      <c r="M16" s="16">
        <v>-35</v>
      </c>
      <c r="N16" s="16">
        <v>-37</v>
      </c>
      <c r="O16" s="16">
        <v>-34</v>
      </c>
      <c r="P16" s="16">
        <v>-34</v>
      </c>
      <c r="Q16" s="51">
        <f t="shared" si="2"/>
        <v>-140</v>
      </c>
      <c r="R16" s="51">
        <v>-45</v>
      </c>
      <c r="S16" s="51">
        <v>-40</v>
      </c>
      <c r="T16" s="51">
        <v>-69</v>
      </c>
      <c r="U16" s="51">
        <v>-76</v>
      </c>
      <c r="V16" s="51">
        <f t="shared" si="3"/>
        <v>-230</v>
      </c>
      <c r="W16" s="51">
        <v>-165</v>
      </c>
      <c r="X16" s="51">
        <v>140</v>
      </c>
      <c r="Y16" s="51">
        <v>-44</v>
      </c>
      <c r="Z16" s="51">
        <v>-38</v>
      </c>
      <c r="AA16" s="51">
        <f t="shared" si="4"/>
        <v>-107</v>
      </c>
      <c r="AB16" s="51">
        <v>-20</v>
      </c>
      <c r="AC16" s="51">
        <v>-63</v>
      </c>
      <c r="AD16" s="51">
        <v>-128</v>
      </c>
      <c r="AE16" s="51">
        <v>-86</v>
      </c>
      <c r="AF16" s="51">
        <f t="shared" ref="AF16" si="70">SUM(AB16:AE16)</f>
        <v>-297</v>
      </c>
      <c r="AG16" s="76"/>
      <c r="AM16" s="76"/>
      <c r="AN16" s="76"/>
      <c r="AO16" s="76"/>
      <c r="AP16" s="76"/>
    </row>
    <row r="17" spans="2:42" s="2" customFormat="1">
      <c r="B17" s="14" t="s">
        <v>100</v>
      </c>
      <c r="C17" s="15">
        <f t="shared" ref="C17" si="71">SUM(C15:C16)</f>
        <v>864</v>
      </c>
      <c r="D17" s="15">
        <f t="shared" ref="D17" si="72">SUM(D15:D16)</f>
        <v>806</v>
      </c>
      <c r="E17" s="15">
        <f t="shared" ref="E17" si="73">SUM(E15:E16)</f>
        <v>752</v>
      </c>
      <c r="F17" s="15">
        <f t="shared" ref="F17" si="74">SUM(F15:F16)</f>
        <v>5</v>
      </c>
      <c r="G17" s="15">
        <f t="shared" ref="G17" si="75">SUM(G15:G16)</f>
        <v>2427</v>
      </c>
      <c r="H17" s="15">
        <f t="shared" ref="H17" si="76">SUM(H15:H16)</f>
        <v>769</v>
      </c>
      <c r="I17" s="15">
        <f t="shared" ref="I17" si="77">SUM(I15:I16)</f>
        <v>516</v>
      </c>
      <c r="J17" s="15">
        <f t="shared" ref="J17" si="78">SUM(J15:J16)</f>
        <v>581</v>
      </c>
      <c r="K17" s="15">
        <f t="shared" ref="K17" si="79">SUM(K15:K16)</f>
        <v>687</v>
      </c>
      <c r="L17" s="15">
        <f t="shared" ref="L17" si="80">SUM(L15:L16)</f>
        <v>2553</v>
      </c>
      <c r="M17" s="15">
        <f t="shared" ref="M17" si="81">SUM(M15:M16)</f>
        <v>1052</v>
      </c>
      <c r="N17" s="15">
        <f t="shared" ref="N17" si="82">SUM(N15:N16)</f>
        <v>959</v>
      </c>
      <c r="O17" s="15">
        <f t="shared" ref="O17" si="83">SUM(O15:O16)</f>
        <v>903</v>
      </c>
      <c r="P17" s="15">
        <f t="shared" ref="P17" si="84">SUM(P15:P16)</f>
        <v>766</v>
      </c>
      <c r="Q17" s="15">
        <f t="shared" ref="Q17" si="85">SUM(Q15:Q16)</f>
        <v>3680</v>
      </c>
      <c r="R17" s="15">
        <f t="shared" ref="R17" si="86">SUM(R15:R16)</f>
        <v>1160</v>
      </c>
      <c r="S17" s="15">
        <f t="shared" ref="S17:T17" si="87">SUM(S15:S16)</f>
        <v>1246</v>
      </c>
      <c r="T17" s="15">
        <f t="shared" si="87"/>
        <v>1141</v>
      </c>
      <c r="U17" s="15">
        <f t="shared" ref="U17:W17" si="88">SUM(U15:U16)</f>
        <v>1048</v>
      </c>
      <c r="V17" s="15">
        <f t="shared" si="88"/>
        <v>4595</v>
      </c>
      <c r="W17" s="15">
        <f t="shared" si="88"/>
        <v>1197</v>
      </c>
      <c r="X17" s="15">
        <f t="shared" ref="X17:Z17" si="89">SUM(X15:X16)</f>
        <v>1388</v>
      </c>
      <c r="Y17" s="15">
        <f t="shared" si="89"/>
        <v>1206</v>
      </c>
      <c r="Z17" s="15">
        <f t="shared" si="89"/>
        <v>1006</v>
      </c>
      <c r="AA17" s="15">
        <f t="shared" ref="AA17:AB17" si="90">SUM(AA15:AA16)</f>
        <v>4797</v>
      </c>
      <c r="AB17" s="15">
        <f t="shared" si="90"/>
        <v>1304</v>
      </c>
      <c r="AC17" s="15">
        <f t="shared" ref="AC17:AF17" si="91">SUM(AC15:AC16)</f>
        <v>1309</v>
      </c>
      <c r="AD17" s="15">
        <f t="shared" si="91"/>
        <v>1119</v>
      </c>
      <c r="AE17" s="15">
        <f t="shared" si="91"/>
        <v>1258</v>
      </c>
      <c r="AF17" s="15">
        <f t="shared" si="91"/>
        <v>4990</v>
      </c>
      <c r="AG17" s="76"/>
      <c r="AM17" s="76"/>
      <c r="AN17" s="76"/>
      <c r="AO17" s="76"/>
      <c r="AP17" s="76"/>
    </row>
    <row r="18" spans="2:42" s="2" customFormat="1">
      <c r="B18" s="10" t="s">
        <v>101</v>
      </c>
      <c r="C18" s="51">
        <v>-254</v>
      </c>
      <c r="D18" s="51">
        <v>-240</v>
      </c>
      <c r="E18" s="51">
        <v>-226</v>
      </c>
      <c r="F18" s="51">
        <v>-74</v>
      </c>
      <c r="G18" s="51">
        <f t="shared" si="0"/>
        <v>-794</v>
      </c>
      <c r="H18" s="51">
        <v>-218</v>
      </c>
      <c r="I18" s="51">
        <v>-126</v>
      </c>
      <c r="J18" s="51">
        <v>-149</v>
      </c>
      <c r="K18" s="51">
        <v>-190</v>
      </c>
      <c r="L18" s="51">
        <f t="shared" si="1"/>
        <v>-683</v>
      </c>
      <c r="M18" s="51">
        <v>-242</v>
      </c>
      <c r="N18" s="51">
        <v>-245</v>
      </c>
      <c r="O18" s="51">
        <v>-230</v>
      </c>
      <c r="P18" s="51">
        <v>-254</v>
      </c>
      <c r="Q18" s="51">
        <f t="shared" si="2"/>
        <v>-971</v>
      </c>
      <c r="R18" s="51">
        <v>-300</v>
      </c>
      <c r="S18" s="51">
        <v>-304</v>
      </c>
      <c r="T18" s="51">
        <v>-279</v>
      </c>
      <c r="U18" s="51">
        <v>-283</v>
      </c>
      <c r="V18" s="51">
        <f t="shared" si="3"/>
        <v>-1166</v>
      </c>
      <c r="W18" s="51">
        <v>-298</v>
      </c>
      <c r="X18" s="51">
        <v>-491</v>
      </c>
      <c r="Y18" s="51">
        <v>-301</v>
      </c>
      <c r="Z18" s="51">
        <v>-226</v>
      </c>
      <c r="AA18" s="51">
        <f t="shared" si="4"/>
        <v>-1316</v>
      </c>
      <c r="AB18" s="51">
        <v>-324</v>
      </c>
      <c r="AC18" s="51">
        <v>-321</v>
      </c>
      <c r="AD18" s="51">
        <v>-283</v>
      </c>
      <c r="AE18" s="51">
        <v>-326</v>
      </c>
      <c r="AF18" s="51">
        <f t="shared" ref="AF18" si="92">SUM(AB18:AE18)</f>
        <v>-1254</v>
      </c>
      <c r="AG18" s="76"/>
      <c r="AM18" s="76"/>
      <c r="AN18" s="76"/>
      <c r="AO18" s="76"/>
      <c r="AP18" s="76"/>
    </row>
    <row r="19" spans="2:42" s="2" customFormat="1">
      <c r="B19" s="14" t="s">
        <v>102</v>
      </c>
      <c r="C19" s="15">
        <f t="shared" ref="C19" si="93">SUM(C17:C18)</f>
        <v>610</v>
      </c>
      <c r="D19" s="15">
        <f t="shared" ref="D19" si="94">SUM(D17:D18)</f>
        <v>566</v>
      </c>
      <c r="E19" s="15">
        <f t="shared" ref="E19" si="95">SUM(E17:E18)</f>
        <v>526</v>
      </c>
      <c r="F19" s="15">
        <f t="shared" ref="F19" si="96">SUM(F17:F18)</f>
        <v>-69</v>
      </c>
      <c r="G19" s="15">
        <f t="shared" ref="G19" si="97">SUM(G17:G18)</f>
        <v>1633</v>
      </c>
      <c r="H19" s="15">
        <f t="shared" ref="H19" si="98">SUM(H17:H18)</f>
        <v>551</v>
      </c>
      <c r="I19" s="15">
        <f t="shared" ref="I19" si="99">SUM(I17:I18)</f>
        <v>390</v>
      </c>
      <c r="J19" s="15">
        <f t="shared" ref="J19" si="100">SUM(J17:J18)</f>
        <v>432</v>
      </c>
      <c r="K19" s="15">
        <f t="shared" ref="K19" si="101">SUM(K17:K18)</f>
        <v>497</v>
      </c>
      <c r="L19" s="15">
        <f t="shared" ref="L19" si="102">SUM(L17:L18)</f>
        <v>1870</v>
      </c>
      <c r="M19" s="15">
        <f t="shared" ref="M19" si="103">SUM(M17:M18)</f>
        <v>810</v>
      </c>
      <c r="N19" s="15">
        <f t="shared" ref="N19" si="104">SUM(N17:N18)</f>
        <v>714</v>
      </c>
      <c r="O19" s="15">
        <f t="shared" ref="O19" si="105">SUM(O17:O18)</f>
        <v>673</v>
      </c>
      <c r="P19" s="15">
        <f t="shared" ref="P19" si="106">SUM(P17:P18)</f>
        <v>512</v>
      </c>
      <c r="Q19" s="15">
        <f t="shared" ref="Q19" si="107">SUM(Q17:Q18)</f>
        <v>2709</v>
      </c>
      <c r="R19" s="15">
        <f t="shared" ref="R19" si="108">SUM(R17:R18)</f>
        <v>860</v>
      </c>
      <c r="S19" s="15">
        <f t="shared" ref="S19" si="109">SUM(S17:S18)</f>
        <v>942</v>
      </c>
      <c r="T19" s="15">
        <f t="shared" ref="T19:W19" si="110">SUM(T17:T18)</f>
        <v>862</v>
      </c>
      <c r="U19" s="15">
        <f t="shared" si="110"/>
        <v>765</v>
      </c>
      <c r="V19" s="15">
        <f t="shared" si="110"/>
        <v>3429</v>
      </c>
      <c r="W19" s="15">
        <f t="shared" si="110"/>
        <v>899</v>
      </c>
      <c r="X19" s="15">
        <f t="shared" ref="X19:Z19" si="111">SUM(X17:X18)</f>
        <v>897</v>
      </c>
      <c r="Y19" s="15">
        <f t="shared" si="111"/>
        <v>905</v>
      </c>
      <c r="Z19" s="15">
        <f t="shared" si="111"/>
        <v>780</v>
      </c>
      <c r="AA19" s="15">
        <f t="shared" ref="AA19:AB19" si="112">SUM(AA17:AA18)</f>
        <v>3481</v>
      </c>
      <c r="AB19" s="15">
        <f t="shared" si="112"/>
        <v>980</v>
      </c>
      <c r="AC19" s="15">
        <f t="shared" ref="AC19:AF19" si="113">SUM(AC17:AC18)</f>
        <v>988</v>
      </c>
      <c r="AD19" s="15">
        <f t="shared" si="113"/>
        <v>836</v>
      </c>
      <c r="AE19" s="15">
        <f t="shared" si="113"/>
        <v>932</v>
      </c>
      <c r="AF19" s="15">
        <f t="shared" si="113"/>
        <v>3736</v>
      </c>
      <c r="AG19" s="76"/>
      <c r="AM19" s="76"/>
      <c r="AN19" s="76"/>
      <c r="AO19" s="76"/>
      <c r="AP19" s="76"/>
    </row>
    <row r="20" spans="2:42" s="2" customFormat="1">
      <c r="B20" s="57" t="s">
        <v>103</v>
      </c>
      <c r="C20" s="95">
        <v>242</v>
      </c>
      <c r="D20" s="95">
        <v>240</v>
      </c>
      <c r="E20" s="95">
        <v>136</v>
      </c>
      <c r="F20" s="96">
        <v>-2450</v>
      </c>
      <c r="G20" s="96">
        <f t="shared" si="0"/>
        <v>-1832</v>
      </c>
      <c r="H20" s="50">
        <v>276</v>
      </c>
      <c r="I20" s="50">
        <v>182</v>
      </c>
      <c r="J20" s="50">
        <v>220</v>
      </c>
      <c r="K20" s="50">
        <v>163</v>
      </c>
      <c r="L20" s="50">
        <f t="shared" si="1"/>
        <v>841</v>
      </c>
      <c r="M20" s="50">
        <v>294</v>
      </c>
      <c r="N20" s="50">
        <v>278</v>
      </c>
      <c r="O20" s="95">
        <v>195</v>
      </c>
      <c r="P20" s="95">
        <v>240</v>
      </c>
      <c r="Q20" s="96">
        <f t="shared" si="2"/>
        <v>1007</v>
      </c>
      <c r="R20" s="96">
        <v>443</v>
      </c>
      <c r="S20" s="96">
        <v>574</v>
      </c>
      <c r="T20" s="96">
        <v>380</v>
      </c>
      <c r="U20" s="96">
        <v>431</v>
      </c>
      <c r="V20" s="96">
        <f t="shared" si="3"/>
        <v>1828</v>
      </c>
      <c r="W20" s="96">
        <v>463</v>
      </c>
      <c r="X20" s="96">
        <v>6130</v>
      </c>
      <c r="Y20" s="105">
        <v>0</v>
      </c>
      <c r="Z20" s="105">
        <v>0</v>
      </c>
      <c r="AA20" s="96">
        <f t="shared" si="4"/>
        <v>6593</v>
      </c>
      <c r="AB20" s="105">
        <v>0</v>
      </c>
      <c r="AC20" s="105">
        <v>0</v>
      </c>
      <c r="AD20" s="105">
        <v>0</v>
      </c>
      <c r="AE20" s="105">
        <v>0</v>
      </c>
      <c r="AF20" s="105">
        <v>0</v>
      </c>
      <c r="AG20" s="76"/>
      <c r="AM20" s="76"/>
      <c r="AN20" s="76"/>
      <c r="AO20" s="76"/>
      <c r="AP20" s="76"/>
    </row>
    <row r="21" spans="2:42" s="2" customFormat="1">
      <c r="B21" s="14" t="s">
        <v>104</v>
      </c>
      <c r="C21" s="15">
        <f t="shared" ref="C21" si="114">SUM(C19:C20)</f>
        <v>852</v>
      </c>
      <c r="D21" s="15">
        <f t="shared" ref="D21" si="115">SUM(D19:D20)</f>
        <v>806</v>
      </c>
      <c r="E21" s="15">
        <f t="shared" ref="E21" si="116">SUM(E19:E20)</f>
        <v>662</v>
      </c>
      <c r="F21" s="15">
        <f t="shared" ref="F21" si="117">SUM(F19:F20)</f>
        <v>-2519</v>
      </c>
      <c r="G21" s="15">
        <f t="shared" ref="G21" si="118">SUM(G19:G20)</f>
        <v>-199</v>
      </c>
      <c r="H21" s="15">
        <f t="shared" ref="H21" si="119">SUM(H19:H20)</f>
        <v>827</v>
      </c>
      <c r="I21" s="15">
        <f t="shared" ref="I21" si="120">SUM(I19:I20)</f>
        <v>572</v>
      </c>
      <c r="J21" s="15">
        <f t="shared" ref="J21" si="121">SUM(J19:J20)</f>
        <v>652</v>
      </c>
      <c r="K21" s="15">
        <f t="shared" ref="K21" si="122">SUM(K19:K20)</f>
        <v>660</v>
      </c>
      <c r="L21" s="15">
        <f t="shared" ref="L21" si="123">SUM(L19:L20)</f>
        <v>2711</v>
      </c>
      <c r="M21" s="15">
        <f t="shared" ref="M21" si="124">SUM(M19:M20)</f>
        <v>1104</v>
      </c>
      <c r="N21" s="15">
        <f t="shared" ref="N21" si="125">SUM(N19:N20)</f>
        <v>992</v>
      </c>
      <c r="O21" s="15">
        <f t="shared" ref="O21" si="126">SUM(O19:O20)</f>
        <v>868</v>
      </c>
      <c r="P21" s="15">
        <f t="shared" ref="P21" si="127">SUM(P19:P20)</f>
        <v>752</v>
      </c>
      <c r="Q21" s="15">
        <f t="shared" ref="Q21" si="128">SUM(Q19:Q20)</f>
        <v>3716</v>
      </c>
      <c r="R21" s="15">
        <f t="shared" ref="R21" si="129">SUM(R19:R20)</f>
        <v>1303</v>
      </c>
      <c r="S21" s="15">
        <f t="shared" ref="S21" si="130">SUM(S19:S20)</f>
        <v>1516</v>
      </c>
      <c r="T21" s="15">
        <f t="shared" ref="T21:W21" si="131">SUM(T19:T20)</f>
        <v>1242</v>
      </c>
      <c r="U21" s="15">
        <f t="shared" si="131"/>
        <v>1196</v>
      </c>
      <c r="V21" s="15">
        <f t="shared" si="131"/>
        <v>5257</v>
      </c>
      <c r="W21" s="15">
        <f t="shared" si="131"/>
        <v>1362</v>
      </c>
      <c r="X21" s="15">
        <f t="shared" ref="X21:Z21" si="132">SUM(X19:X20)</f>
        <v>7027</v>
      </c>
      <c r="Y21" s="15">
        <f t="shared" si="132"/>
        <v>905</v>
      </c>
      <c r="Z21" s="15">
        <f t="shared" si="132"/>
        <v>780</v>
      </c>
      <c r="AA21" s="15">
        <f t="shared" ref="AA21:AB21" si="133">SUM(AA19:AA20)</f>
        <v>10074</v>
      </c>
      <c r="AB21" s="15">
        <f t="shared" si="133"/>
        <v>980</v>
      </c>
      <c r="AC21" s="15">
        <f t="shared" ref="AC21:AF21" si="134">SUM(AC19:AC20)</f>
        <v>988</v>
      </c>
      <c r="AD21" s="15">
        <f t="shared" si="134"/>
        <v>836</v>
      </c>
      <c r="AE21" s="15">
        <f t="shared" si="134"/>
        <v>932</v>
      </c>
      <c r="AF21" s="15">
        <f t="shared" si="134"/>
        <v>3736</v>
      </c>
      <c r="AG21" s="76"/>
      <c r="AM21" s="76"/>
      <c r="AN21" s="76"/>
      <c r="AO21" s="76"/>
      <c r="AP21" s="76"/>
    </row>
    <row r="22" spans="2:42" s="2" customFormat="1">
      <c r="B22" s="10" t="s">
        <v>105</v>
      </c>
      <c r="C22" s="11">
        <v>852</v>
      </c>
      <c r="D22" s="11">
        <v>806</v>
      </c>
      <c r="E22" s="11">
        <v>662</v>
      </c>
      <c r="F22" s="11">
        <v>-2519</v>
      </c>
      <c r="G22" s="11">
        <f t="shared" si="0"/>
        <v>-199</v>
      </c>
      <c r="H22" s="11">
        <v>827</v>
      </c>
      <c r="I22" s="11">
        <v>572</v>
      </c>
      <c r="J22" s="11">
        <v>652</v>
      </c>
      <c r="K22" s="11">
        <v>661</v>
      </c>
      <c r="L22" s="11">
        <f t="shared" si="1"/>
        <v>2712</v>
      </c>
      <c r="M22" s="11">
        <v>1104</v>
      </c>
      <c r="N22" s="11">
        <v>992</v>
      </c>
      <c r="O22" s="11">
        <v>869</v>
      </c>
      <c r="P22" s="11">
        <v>752</v>
      </c>
      <c r="Q22" s="11">
        <f t="shared" si="2"/>
        <v>3717</v>
      </c>
      <c r="R22" s="11">
        <v>1303</v>
      </c>
      <c r="S22" s="11">
        <v>1517</v>
      </c>
      <c r="T22" s="11">
        <v>1243</v>
      </c>
      <c r="U22" s="11">
        <v>1197</v>
      </c>
      <c r="V22" s="11">
        <f t="shared" si="3"/>
        <v>5260</v>
      </c>
      <c r="W22" s="11">
        <v>1362</v>
      </c>
      <c r="X22" s="11">
        <v>7027</v>
      </c>
      <c r="Y22" s="11">
        <v>906</v>
      </c>
      <c r="Z22" s="11">
        <v>780</v>
      </c>
      <c r="AA22" s="11">
        <f t="shared" si="4"/>
        <v>10075</v>
      </c>
      <c r="AB22" s="11">
        <v>980</v>
      </c>
      <c r="AC22" s="11">
        <v>988</v>
      </c>
      <c r="AD22" s="11">
        <v>836</v>
      </c>
      <c r="AE22" s="11">
        <v>933</v>
      </c>
      <c r="AF22" s="11">
        <f t="shared" ref="AF22:AF23" si="135">SUM(AB22:AE22)</f>
        <v>3737</v>
      </c>
      <c r="AG22" s="76"/>
      <c r="AM22" s="76"/>
      <c r="AN22" s="76"/>
      <c r="AO22" s="76"/>
      <c r="AP22" s="76"/>
    </row>
    <row r="23" spans="2:42" s="9" customFormat="1">
      <c r="B23" s="13" t="s">
        <v>106</v>
      </c>
      <c r="C23" s="17">
        <v>0</v>
      </c>
      <c r="D23" s="17">
        <v>0</v>
      </c>
      <c r="E23" s="17">
        <v>0</v>
      </c>
      <c r="F23" s="13">
        <v>0</v>
      </c>
      <c r="G23" s="13">
        <f t="shared" si="0"/>
        <v>0</v>
      </c>
      <c r="H23" s="13">
        <v>0</v>
      </c>
      <c r="I23" s="13">
        <v>0</v>
      </c>
      <c r="J23" s="13">
        <v>0</v>
      </c>
      <c r="K23" s="13">
        <v>-1</v>
      </c>
      <c r="L23" s="13">
        <f t="shared" si="1"/>
        <v>-1</v>
      </c>
      <c r="M23" s="13">
        <v>0</v>
      </c>
      <c r="N23" s="13">
        <v>0</v>
      </c>
      <c r="O23" s="17">
        <v>-1</v>
      </c>
      <c r="P23" s="13">
        <v>0</v>
      </c>
      <c r="Q23" s="13">
        <f t="shared" si="2"/>
        <v>-1</v>
      </c>
      <c r="R23" s="13">
        <v>0</v>
      </c>
      <c r="S23" s="13">
        <v>-1</v>
      </c>
      <c r="T23" s="13">
        <v>-1</v>
      </c>
      <c r="U23" s="13">
        <v>-1</v>
      </c>
      <c r="V23" s="13">
        <f t="shared" si="3"/>
        <v>-3</v>
      </c>
      <c r="W23" s="13">
        <v>0</v>
      </c>
      <c r="X23" s="13">
        <v>0</v>
      </c>
      <c r="Y23" s="13">
        <v>-1</v>
      </c>
      <c r="Z23" s="13">
        <v>0</v>
      </c>
      <c r="AA23" s="13">
        <f t="shared" si="4"/>
        <v>-1</v>
      </c>
      <c r="AB23" s="13">
        <v>0</v>
      </c>
      <c r="AC23" s="13">
        <v>0</v>
      </c>
      <c r="AD23" s="13">
        <v>0</v>
      </c>
      <c r="AE23" s="13">
        <v>-1</v>
      </c>
      <c r="AF23" s="13">
        <f t="shared" si="135"/>
        <v>-1</v>
      </c>
      <c r="AG23" s="127"/>
      <c r="AM23" s="76"/>
      <c r="AN23" s="76"/>
      <c r="AO23" s="76"/>
      <c r="AP23" s="76"/>
    </row>
    <row r="24" spans="2:42" s="2" customFormat="1">
      <c r="B24" s="13"/>
      <c r="C24" s="13"/>
      <c r="D24" s="13"/>
      <c r="E24" s="12"/>
      <c r="F24" s="13"/>
      <c r="G24" s="13"/>
      <c r="H24" s="13"/>
      <c r="I24" s="13"/>
      <c r="J24" s="13"/>
      <c r="K24" s="13"/>
      <c r="L24" s="13"/>
      <c r="M24" s="13"/>
      <c r="N24" s="13"/>
      <c r="O24" s="13"/>
      <c r="P24" s="13"/>
      <c r="Q24" s="13"/>
      <c r="R24" s="13"/>
      <c r="S24" s="13"/>
      <c r="T24" s="1"/>
      <c r="U24" s="1"/>
      <c r="V24" s="13"/>
      <c r="W24" s="13"/>
      <c r="X24" s="13"/>
      <c r="Y24" s="13"/>
      <c r="Z24" s="13"/>
      <c r="AA24" s="13"/>
      <c r="AB24" s="13"/>
      <c r="AC24" s="13"/>
      <c r="AD24" s="13"/>
      <c r="AE24" s="13"/>
      <c r="AF24" s="13"/>
      <c r="AG24" s="76"/>
      <c r="AM24" s="76"/>
      <c r="AN24" s="76"/>
      <c r="AO24" s="76"/>
      <c r="AP24" s="76"/>
    </row>
    <row r="25" spans="2:42" s="2" customFormat="1">
      <c r="B25" s="18" t="s">
        <v>107</v>
      </c>
      <c r="C25" s="18"/>
      <c r="D25" s="18"/>
      <c r="E25" s="18"/>
      <c r="F25" s="18"/>
      <c r="G25" s="18"/>
      <c r="H25" s="18"/>
      <c r="I25" s="18"/>
      <c r="J25" s="18"/>
      <c r="K25" s="18"/>
      <c r="L25" s="18"/>
      <c r="M25" s="18"/>
      <c r="N25" s="18"/>
      <c r="O25" s="18"/>
      <c r="P25" s="18"/>
      <c r="Q25" s="18"/>
      <c r="R25" s="18"/>
      <c r="S25" s="18"/>
      <c r="V25" s="18"/>
      <c r="W25" s="18"/>
      <c r="X25" s="18"/>
      <c r="Y25" s="18"/>
      <c r="Z25" s="18"/>
      <c r="AA25" s="18"/>
      <c r="AB25" s="18"/>
      <c r="AC25" s="18"/>
      <c r="AD25" s="18"/>
      <c r="AE25" s="18"/>
      <c r="AF25" s="18"/>
      <c r="AG25" s="76"/>
      <c r="AM25" s="76"/>
      <c r="AN25" s="76"/>
      <c r="AO25" s="76"/>
      <c r="AP25" s="76"/>
    </row>
    <row r="26" spans="2:42" s="2" customFormat="1">
      <c r="B26" s="4" t="s">
        <v>108</v>
      </c>
      <c r="C26" s="7" t="s">
        <v>145</v>
      </c>
      <c r="D26" s="7" t="s">
        <v>146</v>
      </c>
      <c r="E26" s="7" t="s">
        <v>147</v>
      </c>
      <c r="F26" s="7" t="s">
        <v>148</v>
      </c>
      <c r="G26" s="7" t="s">
        <v>8</v>
      </c>
      <c r="H26" s="7" t="s">
        <v>149</v>
      </c>
      <c r="I26" s="7" t="s">
        <v>150</v>
      </c>
      <c r="J26" s="7" t="s">
        <v>151</v>
      </c>
      <c r="K26" s="7" t="s">
        <v>152</v>
      </c>
      <c r="L26" s="7" t="s">
        <v>9</v>
      </c>
      <c r="M26" s="7" t="s">
        <v>153</v>
      </c>
      <c r="N26" s="7" t="s">
        <v>154</v>
      </c>
      <c r="O26" s="7" t="s">
        <v>155</v>
      </c>
      <c r="P26" s="7" t="s">
        <v>156</v>
      </c>
      <c r="Q26" s="7" t="s">
        <v>10</v>
      </c>
      <c r="R26" s="7" t="s">
        <v>157</v>
      </c>
      <c r="S26" s="7" t="s">
        <v>158</v>
      </c>
      <c r="T26" s="7" t="s">
        <v>159</v>
      </c>
      <c r="U26" s="7" t="s">
        <v>240</v>
      </c>
      <c r="V26" s="7" t="s">
        <v>241</v>
      </c>
      <c r="W26" s="7" t="s">
        <v>243</v>
      </c>
      <c r="X26" s="7" t="str">
        <f>X3</f>
        <v>Q2 2023</v>
      </c>
      <c r="Y26" s="7" t="str">
        <f>Y3</f>
        <v>Q3 2023</v>
      </c>
      <c r="Z26" s="7" t="str">
        <f>Z3</f>
        <v>Q4 2023</v>
      </c>
      <c r="AA26" s="7" t="s">
        <v>258</v>
      </c>
      <c r="AB26" s="7" t="s">
        <v>259</v>
      </c>
      <c r="AC26" s="7" t="str">
        <f>+AC3</f>
        <v>Q2 2024</v>
      </c>
      <c r="AD26" s="7" t="str">
        <f>+AD3</f>
        <v>Q3 2024</v>
      </c>
      <c r="AE26" s="7" t="str">
        <f>AE3</f>
        <v>Q4 2024</v>
      </c>
      <c r="AF26" s="7" t="s">
        <v>302</v>
      </c>
      <c r="AG26" s="76"/>
      <c r="AM26" s="76"/>
      <c r="AN26" s="76"/>
      <c r="AO26" s="76"/>
      <c r="AP26" s="76"/>
    </row>
    <row r="27" spans="2:42" s="2" customFormat="1">
      <c r="B27" s="10" t="s">
        <v>109</v>
      </c>
      <c r="C27" s="83">
        <v>2.25</v>
      </c>
      <c r="D27" s="83">
        <v>2.09</v>
      </c>
      <c r="E27" s="83">
        <v>1.94</v>
      </c>
      <c r="F27" s="83">
        <v>-0.25</v>
      </c>
      <c r="G27" s="83">
        <v>6.02</v>
      </c>
      <c r="H27" s="83">
        <v>2.0299999999999998</v>
      </c>
      <c r="I27" s="83">
        <v>1.44</v>
      </c>
      <c r="J27" s="83">
        <v>1.59</v>
      </c>
      <c r="K27" s="83">
        <v>1.84</v>
      </c>
      <c r="L27" s="83">
        <v>6.9</v>
      </c>
      <c r="M27" s="83">
        <v>2.99</v>
      </c>
      <c r="N27" s="83">
        <v>2.63</v>
      </c>
      <c r="O27" s="83">
        <v>2.4900000000000002</v>
      </c>
      <c r="P27" s="83">
        <v>1.89</v>
      </c>
      <c r="Q27" s="83">
        <v>10</v>
      </c>
      <c r="R27" s="83">
        <v>3.17</v>
      </c>
      <c r="S27" s="83">
        <v>3.52</v>
      </c>
      <c r="T27" s="83">
        <v>3.33</v>
      </c>
      <c r="U27" s="83">
        <v>2.98</v>
      </c>
      <c r="V27" s="83">
        <v>13.01</v>
      </c>
      <c r="W27" s="83">
        <v>3.52</v>
      </c>
      <c r="X27" s="83">
        <v>3.55</v>
      </c>
      <c r="Y27" s="83">
        <v>3.84</v>
      </c>
      <c r="Z27" s="83">
        <v>3.4</v>
      </c>
      <c r="AA27" s="83">
        <v>14.31</v>
      </c>
      <c r="AB27" s="83">
        <v>4.0599999999999996</v>
      </c>
      <c r="AC27" s="83">
        <v>4.1399999999999997</v>
      </c>
      <c r="AD27" s="83">
        <v>3.54</v>
      </c>
      <c r="AE27" s="83">
        <v>3.99</v>
      </c>
      <c r="AF27" s="83">
        <f>+SUM(AB27:AE27)</f>
        <v>15.729999999999999</v>
      </c>
      <c r="AG27" s="76"/>
      <c r="AM27" s="76"/>
      <c r="AN27" s="76"/>
      <c r="AO27" s="76"/>
      <c r="AP27" s="76"/>
    </row>
    <row r="28" spans="2:42" s="2" customFormat="1">
      <c r="B28" s="10" t="s">
        <v>110</v>
      </c>
      <c r="C28" s="83">
        <v>0.89</v>
      </c>
      <c r="D28" s="83">
        <v>0.89</v>
      </c>
      <c r="E28" s="83">
        <v>0.5</v>
      </c>
      <c r="F28" s="83">
        <v>-9.0399999999999991</v>
      </c>
      <c r="G28" s="83">
        <v>-6.76</v>
      </c>
      <c r="H28" s="83">
        <v>1.02</v>
      </c>
      <c r="I28" s="83">
        <v>0.67</v>
      </c>
      <c r="J28" s="83">
        <v>0.81</v>
      </c>
      <c r="K28" s="83">
        <v>0.6</v>
      </c>
      <c r="L28" s="83">
        <v>3.1</v>
      </c>
      <c r="M28" s="83">
        <v>1.08</v>
      </c>
      <c r="N28" s="83">
        <v>1.03</v>
      </c>
      <c r="O28" s="83">
        <v>0.72</v>
      </c>
      <c r="P28" s="83">
        <v>0.89</v>
      </c>
      <c r="Q28" s="83">
        <v>3.71</v>
      </c>
      <c r="R28" s="83">
        <v>1.63</v>
      </c>
      <c r="S28" s="83">
        <v>2.16</v>
      </c>
      <c r="T28" s="83">
        <v>1.46</v>
      </c>
      <c r="U28" s="83">
        <v>1.68</v>
      </c>
      <c r="V28" s="83">
        <v>6.93</v>
      </c>
      <c r="W28" s="83">
        <v>1.81</v>
      </c>
      <c r="X28" s="83">
        <v>24.12</v>
      </c>
      <c r="Y28" s="108">
        <v>0</v>
      </c>
      <c r="Z28" s="108">
        <v>0</v>
      </c>
      <c r="AA28" s="109">
        <v>25.93</v>
      </c>
      <c r="AB28" s="108">
        <v>0</v>
      </c>
      <c r="AC28" s="108">
        <v>0</v>
      </c>
      <c r="AD28" s="108">
        <v>0</v>
      </c>
      <c r="AE28" s="108">
        <v>0</v>
      </c>
      <c r="AF28" s="108">
        <v>0</v>
      </c>
      <c r="AG28" s="76"/>
      <c r="AM28" s="76"/>
      <c r="AN28" s="76"/>
      <c r="AO28" s="76"/>
      <c r="AP28" s="76"/>
    </row>
    <row r="29" spans="2:42" s="128" customFormat="1">
      <c r="B29" s="129" t="s">
        <v>282</v>
      </c>
      <c r="C29" s="130">
        <f t="shared" ref="C29:AF29" si="136">SUM(C27:C28)</f>
        <v>3.14</v>
      </c>
      <c r="D29" s="130">
        <f t="shared" si="136"/>
        <v>2.98</v>
      </c>
      <c r="E29" s="130">
        <f t="shared" si="136"/>
        <v>2.44</v>
      </c>
      <c r="F29" s="130">
        <f t="shared" si="136"/>
        <v>-9.2899999999999991</v>
      </c>
      <c r="G29" s="130">
        <f t="shared" si="136"/>
        <v>-0.74000000000000021</v>
      </c>
      <c r="H29" s="130">
        <f t="shared" si="136"/>
        <v>3.05</v>
      </c>
      <c r="I29" s="130">
        <f t="shared" si="136"/>
        <v>2.11</v>
      </c>
      <c r="J29" s="130">
        <f t="shared" si="136"/>
        <v>2.4000000000000004</v>
      </c>
      <c r="K29" s="130">
        <f t="shared" si="136"/>
        <v>2.44</v>
      </c>
      <c r="L29" s="130">
        <f t="shared" si="136"/>
        <v>10</v>
      </c>
      <c r="M29" s="130">
        <f t="shared" si="136"/>
        <v>4.07</v>
      </c>
      <c r="N29" s="130">
        <f t="shared" si="136"/>
        <v>3.66</v>
      </c>
      <c r="O29" s="130">
        <f t="shared" si="136"/>
        <v>3.21</v>
      </c>
      <c r="P29" s="130">
        <f t="shared" si="136"/>
        <v>2.78</v>
      </c>
      <c r="Q29" s="130">
        <f t="shared" si="136"/>
        <v>13.71</v>
      </c>
      <c r="R29" s="130">
        <f t="shared" si="136"/>
        <v>4.8</v>
      </c>
      <c r="S29" s="130">
        <f t="shared" si="136"/>
        <v>5.68</v>
      </c>
      <c r="T29" s="130">
        <f t="shared" si="136"/>
        <v>4.79</v>
      </c>
      <c r="U29" s="130">
        <f t="shared" si="136"/>
        <v>4.66</v>
      </c>
      <c r="V29" s="130">
        <f t="shared" si="136"/>
        <v>19.939999999999998</v>
      </c>
      <c r="W29" s="130">
        <f t="shared" si="136"/>
        <v>5.33</v>
      </c>
      <c r="X29" s="130">
        <f t="shared" si="136"/>
        <v>27.67</v>
      </c>
      <c r="Y29" s="130">
        <f t="shared" si="136"/>
        <v>3.84</v>
      </c>
      <c r="Z29" s="130">
        <f t="shared" si="136"/>
        <v>3.4</v>
      </c>
      <c r="AA29" s="130">
        <f t="shared" si="136"/>
        <v>40.24</v>
      </c>
      <c r="AB29" s="130">
        <f t="shared" si="136"/>
        <v>4.0599999999999996</v>
      </c>
      <c r="AC29" s="130">
        <f t="shared" si="136"/>
        <v>4.1399999999999997</v>
      </c>
      <c r="AD29" s="130">
        <f t="shared" si="136"/>
        <v>3.54</v>
      </c>
      <c r="AE29" s="130">
        <f t="shared" si="136"/>
        <v>3.99</v>
      </c>
      <c r="AF29" s="130">
        <f t="shared" si="136"/>
        <v>15.729999999999999</v>
      </c>
      <c r="AM29" s="76"/>
      <c r="AN29" s="76"/>
      <c r="AO29" s="76"/>
      <c r="AP29" s="76"/>
    </row>
    <row r="30" spans="2:42" s="2" customFormat="1">
      <c r="B30" s="61" t="s">
        <v>111</v>
      </c>
      <c r="C30" s="62">
        <v>3.24</v>
      </c>
      <c r="D30" s="62">
        <v>3.36</v>
      </c>
      <c r="E30" s="62">
        <v>2.83</v>
      </c>
      <c r="F30" s="61">
        <v>2.44</v>
      </c>
      <c r="G30" s="61">
        <v>11.89</v>
      </c>
      <c r="H30" s="61">
        <v>3.21</v>
      </c>
      <c r="I30" s="61">
        <v>2.4700000000000002</v>
      </c>
      <c r="J30" s="61">
        <v>2.31</v>
      </c>
      <c r="K30" s="62">
        <v>2.9</v>
      </c>
      <c r="L30" s="61">
        <v>10.89</v>
      </c>
      <c r="M30" s="61">
        <v>3.82</v>
      </c>
      <c r="N30" s="61">
        <v>3.81</v>
      </c>
      <c r="O30" s="61">
        <v>3.32</v>
      </c>
      <c r="P30" s="83">
        <v>3.3</v>
      </c>
      <c r="Q30" s="83">
        <v>14.24</v>
      </c>
      <c r="R30" s="83">
        <v>4.9000000000000004</v>
      </c>
      <c r="S30" s="61">
        <v>5.81</v>
      </c>
      <c r="T30" s="62">
        <v>5</v>
      </c>
      <c r="U30" s="62">
        <v>5.0999999999999996</v>
      </c>
      <c r="V30" s="83">
        <v>20.81</v>
      </c>
      <c r="W30" s="83">
        <v>5.58</v>
      </c>
      <c r="X30" s="83">
        <v>28.83</v>
      </c>
      <c r="Y30" s="83">
        <v>4.1900000000000004</v>
      </c>
      <c r="Z30" s="83">
        <v>4.08</v>
      </c>
      <c r="AA30" s="83">
        <v>42.68</v>
      </c>
      <c r="AB30" s="83">
        <v>4.2300000000000004</v>
      </c>
      <c r="AC30" s="83">
        <v>4.49</v>
      </c>
      <c r="AD30" s="83">
        <v>3.78</v>
      </c>
      <c r="AE30" s="83">
        <v>4.24</v>
      </c>
      <c r="AF30" s="83">
        <f>+SUM(AB30:AE30)</f>
        <v>16.740000000000002</v>
      </c>
      <c r="AG30" s="76"/>
      <c r="AM30" s="76"/>
      <c r="AN30" s="76"/>
      <c r="AO30" s="76"/>
      <c r="AP30" s="76"/>
    </row>
    <row r="31" spans="2:42" s="9" customFormat="1">
      <c r="B31" s="61" t="s">
        <v>112</v>
      </c>
      <c r="C31" s="62">
        <v>2.35</v>
      </c>
      <c r="D31" s="62">
        <v>2.35</v>
      </c>
      <c r="E31" s="62">
        <v>2.2599999999999998</v>
      </c>
      <c r="F31" s="61">
        <v>2.44</v>
      </c>
      <c r="G31" s="62">
        <v>9.4</v>
      </c>
      <c r="H31" s="61">
        <v>2.14</v>
      </c>
      <c r="I31" s="61">
        <v>1.62</v>
      </c>
      <c r="J31" s="61">
        <v>1.47</v>
      </c>
      <c r="K31" s="62">
        <v>2.13</v>
      </c>
      <c r="L31" s="61">
        <v>7.36</v>
      </c>
      <c r="M31" s="61">
        <v>2.68</v>
      </c>
      <c r="N31" s="61">
        <v>2.75</v>
      </c>
      <c r="O31" s="61">
        <v>2.5499999999999998</v>
      </c>
      <c r="P31" s="61">
        <v>2.2799999999999998</v>
      </c>
      <c r="Q31" s="61">
        <v>10.26</v>
      </c>
      <c r="R31" s="61">
        <v>3.25</v>
      </c>
      <c r="S31" s="61">
        <v>3.63</v>
      </c>
      <c r="T31" s="61">
        <v>3.52</v>
      </c>
      <c r="U31" s="62">
        <v>3.4</v>
      </c>
      <c r="V31" s="62">
        <v>13.8</v>
      </c>
      <c r="W31" s="61">
        <v>3.66</v>
      </c>
      <c r="X31" s="61">
        <v>4.71</v>
      </c>
      <c r="Y31" s="61">
        <v>4.1900000000000004</v>
      </c>
      <c r="Z31" s="61">
        <v>4.08</v>
      </c>
      <c r="AA31" s="62">
        <v>16.64</v>
      </c>
      <c r="AB31" s="61">
        <v>4.2300000000000004</v>
      </c>
      <c r="AC31" s="61">
        <v>4.49</v>
      </c>
      <c r="AD31" s="61">
        <v>3.78</v>
      </c>
      <c r="AE31" s="61">
        <v>4.24</v>
      </c>
      <c r="AF31" s="61">
        <f>+SUM(AB31:AE31)</f>
        <v>16.740000000000002</v>
      </c>
      <c r="AG31" s="127"/>
      <c r="AM31" s="76"/>
      <c r="AN31" s="76"/>
      <c r="AO31" s="76"/>
      <c r="AP31" s="76"/>
    </row>
    <row r="32" spans="2:42" s="9" customFormat="1">
      <c r="B32" s="61"/>
      <c r="C32" s="62"/>
      <c r="D32" s="62"/>
      <c r="E32" s="62"/>
      <c r="F32" s="61"/>
      <c r="G32" s="62"/>
      <c r="H32" s="61"/>
      <c r="I32" s="61"/>
      <c r="J32" s="61"/>
      <c r="K32" s="62"/>
      <c r="L32" s="61"/>
      <c r="M32" s="61"/>
      <c r="N32" s="61"/>
      <c r="O32" s="61"/>
      <c r="P32" s="61"/>
      <c r="Q32" s="61"/>
      <c r="R32" s="61"/>
      <c r="S32" s="61"/>
      <c r="T32" s="61"/>
      <c r="U32" s="62"/>
      <c r="V32" s="62"/>
      <c r="W32" s="61"/>
      <c r="X32" s="61"/>
      <c r="Y32" s="61"/>
      <c r="Z32" s="61"/>
      <c r="AA32" s="62"/>
      <c r="AB32" s="61"/>
      <c r="AC32" s="61"/>
      <c r="AD32" s="61"/>
      <c r="AE32" s="61"/>
      <c r="AF32" s="61"/>
      <c r="AG32" s="127"/>
      <c r="AM32" s="76"/>
      <c r="AN32" s="76"/>
      <c r="AO32" s="76"/>
      <c r="AP32" s="76"/>
    </row>
    <row r="33" spans="2:42" s="2" customFormat="1">
      <c r="B33" s="72" t="s">
        <v>303</v>
      </c>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M33" s="76"/>
      <c r="AN33" s="76"/>
      <c r="AO33" s="76"/>
      <c r="AP33" s="76"/>
    </row>
    <row r="34" spans="2:42" s="2" customFormat="1">
      <c r="B34" s="19" t="s">
        <v>113</v>
      </c>
      <c r="C34" s="20">
        <v>271071783</v>
      </c>
      <c r="D34" s="20">
        <v>271071783</v>
      </c>
      <c r="E34" s="20">
        <v>271071783</v>
      </c>
      <c r="F34" s="20">
        <v>271071783</v>
      </c>
      <c r="G34" s="20">
        <v>271071783</v>
      </c>
      <c r="H34" s="20">
        <v>271071783</v>
      </c>
      <c r="I34" s="20">
        <v>271071783</v>
      </c>
      <c r="J34" s="20">
        <v>271071783</v>
      </c>
      <c r="K34" s="20">
        <v>271071783</v>
      </c>
      <c r="L34" s="20">
        <v>271071783</v>
      </c>
      <c r="M34" s="20">
        <v>271071783</v>
      </c>
      <c r="N34" s="20">
        <v>271071783</v>
      </c>
      <c r="O34" s="20">
        <v>271071783</v>
      </c>
      <c r="P34" s="20">
        <v>271071783</v>
      </c>
      <c r="Q34" s="20">
        <v>271071783</v>
      </c>
      <c r="R34" s="20">
        <v>271071783</v>
      </c>
      <c r="S34" s="20">
        <v>271071783</v>
      </c>
      <c r="T34" s="20">
        <v>271071783</v>
      </c>
      <c r="U34" s="20">
        <v>271071783</v>
      </c>
      <c r="V34" s="20">
        <v>271071783</v>
      </c>
      <c r="W34" s="20">
        <v>271071783</v>
      </c>
      <c r="X34" s="20">
        <v>255125919</v>
      </c>
      <c r="Y34" s="20">
        <v>255125919</v>
      </c>
      <c r="Z34" s="20">
        <v>255125919</v>
      </c>
      <c r="AA34" s="20">
        <v>255125919</v>
      </c>
      <c r="AB34" s="20">
        <v>255125919</v>
      </c>
      <c r="AC34" s="20">
        <v>241547186</v>
      </c>
      <c r="AD34" s="20">
        <v>241547186</v>
      </c>
      <c r="AE34" s="20">
        <v>241547186</v>
      </c>
      <c r="AF34" s="20">
        <v>241547186</v>
      </c>
      <c r="AG34" s="76"/>
      <c r="AM34" s="76"/>
      <c r="AN34" s="76"/>
      <c r="AO34" s="76"/>
      <c r="AP34" s="76"/>
    </row>
    <row r="35" spans="2:42" s="2" customFormat="1">
      <c r="B35" s="89" t="s">
        <v>305</v>
      </c>
      <c r="C35" s="17">
        <v>0</v>
      </c>
      <c r="D35" s="17">
        <v>0</v>
      </c>
      <c r="E35" s="17">
        <v>0</v>
      </c>
      <c r="F35" s="17">
        <v>0</v>
      </c>
      <c r="G35" s="17">
        <v>0</v>
      </c>
      <c r="H35" s="17">
        <v>0</v>
      </c>
      <c r="I35" s="17">
        <v>0</v>
      </c>
      <c r="J35" s="17">
        <v>0</v>
      </c>
      <c r="K35" s="17">
        <v>0</v>
      </c>
      <c r="L35" s="17">
        <v>0</v>
      </c>
      <c r="M35" s="17">
        <v>0</v>
      </c>
      <c r="N35" s="17">
        <v>0</v>
      </c>
      <c r="O35" s="17">
        <v>0</v>
      </c>
      <c r="P35" s="17">
        <v>0</v>
      </c>
      <c r="Q35" s="17">
        <v>0</v>
      </c>
      <c r="R35" s="20">
        <v>369968</v>
      </c>
      <c r="S35" s="20">
        <v>6750489</v>
      </c>
      <c r="T35" s="20">
        <v>12088501</v>
      </c>
      <c r="U35" s="20">
        <v>13691970</v>
      </c>
      <c r="V35" s="20">
        <v>13691970</v>
      </c>
      <c r="W35" s="20">
        <v>16199134</v>
      </c>
      <c r="X35" s="20">
        <v>3715732</v>
      </c>
      <c r="Y35" s="20">
        <v>8108836</v>
      </c>
      <c r="Z35" s="20">
        <v>11696591</v>
      </c>
      <c r="AA35" s="20">
        <v>11696591</v>
      </c>
      <c r="AB35" s="20">
        <v>14773278</v>
      </c>
      <c r="AC35" s="20">
        <v>3536102</v>
      </c>
      <c r="AD35" s="20">
        <v>5437628</v>
      </c>
      <c r="AE35" s="20">
        <v>9094230</v>
      </c>
      <c r="AF35" s="20">
        <v>9094230</v>
      </c>
      <c r="AG35" s="76"/>
      <c r="AM35" s="76"/>
      <c r="AN35" s="76"/>
      <c r="AO35" s="76"/>
      <c r="AP35" s="76"/>
    </row>
    <row r="36" spans="2:42" s="2" customFormat="1">
      <c r="B36" s="19" t="s">
        <v>304</v>
      </c>
      <c r="C36" s="20">
        <v>271071783</v>
      </c>
      <c r="D36" s="20">
        <v>271071783</v>
      </c>
      <c r="E36" s="20">
        <v>271071783</v>
      </c>
      <c r="F36" s="20">
        <v>271071783</v>
      </c>
      <c r="G36" s="20">
        <v>271071783</v>
      </c>
      <c r="H36" s="20">
        <v>271071783</v>
      </c>
      <c r="I36" s="20">
        <v>271071783</v>
      </c>
      <c r="J36" s="20">
        <v>271071783</v>
      </c>
      <c r="K36" s="20">
        <v>271071783</v>
      </c>
      <c r="L36" s="20">
        <v>271071783</v>
      </c>
      <c r="M36" s="20">
        <v>271071783</v>
      </c>
      <c r="N36" s="20">
        <v>271071783</v>
      </c>
      <c r="O36" s="20">
        <v>271071783</v>
      </c>
      <c r="P36" s="20">
        <v>271071783</v>
      </c>
      <c r="Q36" s="20">
        <v>271071783</v>
      </c>
      <c r="R36" s="20">
        <v>271065428</v>
      </c>
      <c r="S36" s="20">
        <v>266727532</v>
      </c>
      <c r="T36" s="20">
        <v>259940103</v>
      </c>
      <c r="U36" s="20">
        <v>257803579</v>
      </c>
      <c r="V36" s="20">
        <v>263885220</v>
      </c>
      <c r="W36" s="20">
        <v>255707668</v>
      </c>
      <c r="X36" s="20">
        <v>252702014</v>
      </c>
      <c r="Y36" s="20">
        <v>248460458</v>
      </c>
      <c r="Z36" s="20">
        <v>244527357</v>
      </c>
      <c r="AA36" s="20">
        <v>250349374</v>
      </c>
      <c r="AB36" s="20">
        <v>241318462</v>
      </c>
      <c r="AC36" s="20">
        <v>238738671</v>
      </c>
      <c r="AD36" s="20">
        <v>236633571</v>
      </c>
      <c r="AE36" s="20">
        <v>233604607</v>
      </c>
      <c r="AF36" s="20">
        <v>237573828</v>
      </c>
      <c r="AG36" s="76"/>
      <c r="AM36" s="76"/>
      <c r="AN36" s="76"/>
      <c r="AO36" s="76"/>
      <c r="AP36" s="76"/>
    </row>
    <row r="37" spans="2:42" s="2" customFormat="1">
      <c r="B37" s="131" t="s">
        <v>114</v>
      </c>
      <c r="C37" s="20"/>
      <c r="D37" s="20"/>
      <c r="E37" s="20"/>
      <c r="F37" s="19"/>
      <c r="G37" s="19"/>
      <c r="H37" s="19"/>
      <c r="I37" s="69"/>
      <c r="J37" s="69"/>
      <c r="K37" s="69"/>
      <c r="L37" s="69"/>
      <c r="M37" s="69"/>
      <c r="N37" s="69"/>
      <c r="O37" s="69"/>
      <c r="P37" s="69"/>
      <c r="Q37" s="69"/>
      <c r="R37" s="69"/>
      <c r="S37" s="69"/>
      <c r="V37" s="69"/>
      <c r="W37" s="69"/>
      <c r="X37" s="69"/>
      <c r="Y37" s="69"/>
      <c r="Z37" s="69"/>
      <c r="AA37" s="69"/>
      <c r="AB37" s="69"/>
      <c r="AC37" s="69"/>
      <c r="AD37" s="69"/>
      <c r="AE37" s="69"/>
      <c r="AF37" s="69"/>
      <c r="AG37" s="76"/>
      <c r="AM37" s="76"/>
      <c r="AN37" s="76"/>
      <c r="AO37" s="76"/>
      <c r="AP37" s="76"/>
    </row>
    <row r="38" spans="2:42" s="2" customFormat="1">
      <c r="B38" s="59"/>
      <c r="C38" s="20"/>
      <c r="D38" s="19"/>
      <c r="E38" s="20"/>
      <c r="F38" s="19"/>
      <c r="G38" s="19"/>
      <c r="H38" s="19"/>
      <c r="I38" s="59"/>
      <c r="J38" s="59"/>
      <c r="K38" s="59"/>
      <c r="L38" s="59"/>
      <c r="M38" s="59"/>
      <c r="N38" s="59"/>
      <c r="O38" s="59"/>
      <c r="P38" s="59"/>
      <c r="Q38" s="59"/>
      <c r="R38" s="59"/>
      <c r="S38" s="59"/>
      <c r="V38" s="59"/>
      <c r="W38" s="59"/>
      <c r="X38" s="59"/>
      <c r="Y38" s="59"/>
      <c r="Z38" s="59"/>
      <c r="AA38" s="59"/>
      <c r="AB38" s="59"/>
      <c r="AC38" s="59"/>
      <c r="AD38" s="59"/>
      <c r="AE38" s="59"/>
      <c r="AF38" s="59"/>
      <c r="AG38" s="76"/>
      <c r="AM38" s="76"/>
      <c r="AN38" s="76"/>
      <c r="AO38" s="76"/>
      <c r="AP38" s="76"/>
    </row>
    <row r="39" spans="2:42" s="2" customFormat="1">
      <c r="B39" s="79"/>
      <c r="C39" s="20"/>
      <c r="D39" s="20"/>
      <c r="E39" s="20"/>
      <c r="F39" s="19"/>
      <c r="G39" s="19"/>
      <c r="H39" s="19"/>
      <c r="I39" s="19"/>
      <c r="J39" s="19"/>
      <c r="K39" s="19"/>
      <c r="L39" s="19"/>
      <c r="M39" s="19"/>
      <c r="N39" s="19"/>
      <c r="O39" s="19"/>
      <c r="P39" s="19"/>
      <c r="Q39" s="19"/>
      <c r="R39" s="19"/>
      <c r="S39" s="79"/>
      <c r="V39" s="19"/>
      <c r="W39" s="19"/>
      <c r="X39" s="19"/>
      <c r="Y39" s="19"/>
      <c r="Z39" s="19"/>
      <c r="AA39" s="19"/>
      <c r="AB39" s="19"/>
      <c r="AC39" s="19"/>
      <c r="AD39" s="19"/>
      <c r="AE39" s="19"/>
      <c r="AF39" s="19"/>
      <c r="AG39" s="76"/>
      <c r="AM39" s="76"/>
      <c r="AN39" s="76"/>
      <c r="AO39" s="76"/>
      <c r="AP39" s="76"/>
    </row>
    <row r="40" spans="2:42" s="2" customFormat="1">
      <c r="B40" s="4" t="s">
        <v>115</v>
      </c>
      <c r="C40" s="7" t="s">
        <v>145</v>
      </c>
      <c r="D40" s="7" t="s">
        <v>146</v>
      </c>
      <c r="E40" s="7" t="s">
        <v>147</v>
      </c>
      <c r="F40" s="7" t="s">
        <v>148</v>
      </c>
      <c r="G40" s="7" t="s">
        <v>8</v>
      </c>
      <c r="H40" s="7" t="s">
        <v>149</v>
      </c>
      <c r="I40" s="7" t="s">
        <v>150</v>
      </c>
      <c r="J40" s="7" t="s">
        <v>151</v>
      </c>
      <c r="K40" s="7" t="s">
        <v>152</v>
      </c>
      <c r="L40" s="7" t="s">
        <v>9</v>
      </c>
      <c r="M40" s="7" t="s">
        <v>153</v>
      </c>
      <c r="N40" s="7" t="s">
        <v>154</v>
      </c>
      <c r="O40" s="7" t="s">
        <v>155</v>
      </c>
      <c r="P40" s="7" t="s">
        <v>156</v>
      </c>
      <c r="Q40" s="7" t="s">
        <v>10</v>
      </c>
      <c r="R40" s="7" t="s">
        <v>157</v>
      </c>
      <c r="S40" s="7" t="s">
        <v>158</v>
      </c>
      <c r="T40" s="7" t="s">
        <v>159</v>
      </c>
      <c r="U40" s="7" t="s">
        <v>240</v>
      </c>
      <c r="V40" s="7" t="s">
        <v>241</v>
      </c>
      <c r="W40" s="7" t="s">
        <v>243</v>
      </c>
      <c r="X40" s="7" t="str">
        <f>X3</f>
        <v>Q2 2023</v>
      </c>
      <c r="Y40" s="7" t="str">
        <f>Y3</f>
        <v>Q3 2023</v>
      </c>
      <c r="Z40" s="7" t="str">
        <f>Z3</f>
        <v>Q4 2023</v>
      </c>
      <c r="AA40" s="7" t="s">
        <v>258</v>
      </c>
      <c r="AB40" s="7" t="s">
        <v>259</v>
      </c>
      <c r="AC40" s="7" t="str">
        <f>+AC3</f>
        <v>Q2 2024</v>
      </c>
      <c r="AD40" s="7" t="str">
        <f>+AD3</f>
        <v>Q3 2024</v>
      </c>
      <c r="AE40" s="7" t="str">
        <f>AE3</f>
        <v>Q4 2024</v>
      </c>
      <c r="AF40" s="7" t="s">
        <v>302</v>
      </c>
      <c r="AG40" s="76"/>
      <c r="AM40" s="76"/>
      <c r="AN40" s="76"/>
      <c r="AO40" s="76"/>
      <c r="AP40" s="76"/>
    </row>
    <row r="41" spans="2:42" s="2" customFormat="1">
      <c r="B41" s="52" t="s">
        <v>262</v>
      </c>
      <c r="C41" s="20">
        <f t="shared" ref="C41:AE41" si="137">C21</f>
        <v>852</v>
      </c>
      <c r="D41" s="20">
        <f t="shared" si="137"/>
        <v>806</v>
      </c>
      <c r="E41" s="20">
        <f t="shared" si="137"/>
        <v>662</v>
      </c>
      <c r="F41" s="20">
        <f t="shared" si="137"/>
        <v>-2519</v>
      </c>
      <c r="G41" s="20">
        <f t="shared" si="137"/>
        <v>-199</v>
      </c>
      <c r="H41" s="20">
        <f t="shared" si="137"/>
        <v>827</v>
      </c>
      <c r="I41" s="20">
        <f t="shared" si="137"/>
        <v>572</v>
      </c>
      <c r="J41" s="20">
        <f t="shared" si="137"/>
        <v>652</v>
      </c>
      <c r="K41" s="20">
        <f t="shared" si="137"/>
        <v>660</v>
      </c>
      <c r="L41" s="20">
        <f t="shared" si="137"/>
        <v>2711</v>
      </c>
      <c r="M41" s="20">
        <f t="shared" si="137"/>
        <v>1104</v>
      </c>
      <c r="N41" s="20">
        <f t="shared" si="137"/>
        <v>992</v>
      </c>
      <c r="O41" s="20">
        <f t="shared" si="137"/>
        <v>868</v>
      </c>
      <c r="P41" s="20">
        <f t="shared" si="137"/>
        <v>752</v>
      </c>
      <c r="Q41" s="20">
        <f t="shared" si="137"/>
        <v>3716</v>
      </c>
      <c r="R41" s="20">
        <f t="shared" si="137"/>
        <v>1303</v>
      </c>
      <c r="S41" s="20">
        <f t="shared" si="137"/>
        <v>1516</v>
      </c>
      <c r="T41" s="20">
        <f t="shared" si="137"/>
        <v>1242</v>
      </c>
      <c r="U41" s="20">
        <f t="shared" si="137"/>
        <v>1196</v>
      </c>
      <c r="V41" s="20">
        <f t="shared" si="137"/>
        <v>5257</v>
      </c>
      <c r="W41" s="20">
        <f t="shared" si="137"/>
        <v>1362</v>
      </c>
      <c r="X41" s="20">
        <f t="shared" si="137"/>
        <v>7027</v>
      </c>
      <c r="Y41" s="20">
        <f t="shared" si="137"/>
        <v>905</v>
      </c>
      <c r="Z41" s="20">
        <f t="shared" si="137"/>
        <v>780</v>
      </c>
      <c r="AA41" s="20">
        <f t="shared" si="137"/>
        <v>10074</v>
      </c>
      <c r="AB41" s="20">
        <f t="shared" si="137"/>
        <v>980</v>
      </c>
      <c r="AC41" s="20">
        <f t="shared" si="137"/>
        <v>988</v>
      </c>
      <c r="AD41" s="20">
        <f t="shared" si="137"/>
        <v>836</v>
      </c>
      <c r="AE41" s="20">
        <f t="shared" si="137"/>
        <v>932</v>
      </c>
      <c r="AF41" s="20">
        <f>+AF21</f>
        <v>3736</v>
      </c>
      <c r="AG41" s="76"/>
      <c r="AM41" s="76"/>
      <c r="AN41" s="76"/>
      <c r="AO41" s="76"/>
      <c r="AP41" s="76"/>
    </row>
    <row r="42" spans="2:42" s="2" customFormat="1">
      <c r="B42" s="37" t="s">
        <v>116</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76"/>
      <c r="AM42" s="76"/>
      <c r="AN42" s="76"/>
      <c r="AO42" s="76"/>
      <c r="AP42" s="76"/>
    </row>
    <row r="43" spans="2:42" s="2" customFormat="1">
      <c r="B43" s="37" t="s">
        <v>117</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76"/>
      <c r="AM43" s="76"/>
      <c r="AN43" s="76"/>
      <c r="AO43" s="76"/>
      <c r="AP43" s="76"/>
    </row>
    <row r="44" spans="2:42" s="2" customFormat="1">
      <c r="B44" s="19" t="s">
        <v>118</v>
      </c>
      <c r="C44" s="17">
        <v>0</v>
      </c>
      <c r="D44" s="17">
        <v>-76</v>
      </c>
      <c r="E44" s="17">
        <v>-98</v>
      </c>
      <c r="F44" s="17">
        <v>23</v>
      </c>
      <c r="G44" s="17">
        <f>SUM(C44:F44)</f>
        <v>-151</v>
      </c>
      <c r="H44" s="17">
        <v>0</v>
      </c>
      <c r="I44" s="17">
        <v>-7</v>
      </c>
      <c r="J44" s="17">
        <v>-47</v>
      </c>
      <c r="K44" s="17">
        <v>3</v>
      </c>
      <c r="L44" s="17">
        <f>SUM(H44:K44)</f>
        <v>-51</v>
      </c>
      <c r="M44" s="17">
        <v>16</v>
      </c>
      <c r="N44" s="94">
        <v>0</v>
      </c>
      <c r="O44" s="17">
        <v>11</v>
      </c>
      <c r="P44" s="17">
        <v>39</v>
      </c>
      <c r="Q44" s="17">
        <f>SUM(M44:P44)</f>
        <v>66</v>
      </c>
      <c r="R44" s="17">
        <v>75</v>
      </c>
      <c r="S44" s="17">
        <v>44</v>
      </c>
      <c r="T44" s="17">
        <v>-4</v>
      </c>
      <c r="U44" s="17">
        <v>30</v>
      </c>
      <c r="V44" s="17">
        <f>SUM(R44:U44)</f>
        <v>145</v>
      </c>
      <c r="W44" s="17">
        <v>-2</v>
      </c>
      <c r="X44" s="17">
        <v>-16</v>
      </c>
      <c r="Y44" s="17">
        <v>16</v>
      </c>
      <c r="Z44" s="17">
        <v>1</v>
      </c>
      <c r="AA44" s="17">
        <f>SUM(W44:Z44)</f>
        <v>-1</v>
      </c>
      <c r="AB44" s="17">
        <v>-24</v>
      </c>
      <c r="AC44" s="17">
        <v>5</v>
      </c>
      <c r="AD44" s="17">
        <v>-25</v>
      </c>
      <c r="AE44" s="17">
        <v>-19</v>
      </c>
      <c r="AF44" s="17">
        <f>SUM(AB44:AE44)</f>
        <v>-63</v>
      </c>
      <c r="AG44" s="76"/>
      <c r="AM44" s="76"/>
      <c r="AN44" s="76"/>
      <c r="AO44" s="76"/>
      <c r="AP44" s="76"/>
    </row>
    <row r="45" spans="2:42" s="2" customFormat="1">
      <c r="B45" s="19" t="s">
        <v>119</v>
      </c>
      <c r="C45" s="17">
        <v>0</v>
      </c>
      <c r="D45" s="17">
        <v>16</v>
      </c>
      <c r="E45" s="17">
        <v>22</v>
      </c>
      <c r="F45" s="17">
        <v>-6</v>
      </c>
      <c r="G45" s="17">
        <f t="shared" ref="G45:G58" si="138">SUM(C45:F45)</f>
        <v>32</v>
      </c>
      <c r="H45" s="17">
        <v>0</v>
      </c>
      <c r="I45" s="13">
        <v>0</v>
      </c>
      <c r="J45" s="13">
        <v>10</v>
      </c>
      <c r="K45" s="49">
        <v>-4</v>
      </c>
      <c r="L45" s="17">
        <f>SUM(H45:K45)</f>
        <v>6</v>
      </c>
      <c r="M45" s="50">
        <v>-3</v>
      </c>
      <c r="N45" s="94">
        <v>0</v>
      </c>
      <c r="O45" s="17">
        <v>-2</v>
      </c>
      <c r="P45" s="17">
        <v>-5</v>
      </c>
      <c r="Q45" s="17">
        <f>SUM(M45:P45)</f>
        <v>-10</v>
      </c>
      <c r="R45" s="17">
        <v>-13</v>
      </c>
      <c r="S45" s="17">
        <v>-10</v>
      </c>
      <c r="T45" s="17">
        <v>-1</v>
      </c>
      <c r="U45" s="17">
        <v>-8</v>
      </c>
      <c r="V45" s="17">
        <f>SUM(R45:U45)</f>
        <v>-32</v>
      </c>
      <c r="W45" s="49">
        <v>0</v>
      </c>
      <c r="X45" s="49">
        <v>3</v>
      </c>
      <c r="Y45" s="49">
        <v>-3</v>
      </c>
      <c r="Z45" s="49">
        <v>0</v>
      </c>
      <c r="AA45" s="94">
        <f>SUM(W45:Z45)</f>
        <v>0</v>
      </c>
      <c r="AB45" s="49">
        <v>5</v>
      </c>
      <c r="AC45" s="49">
        <v>-1</v>
      </c>
      <c r="AD45" s="49">
        <v>5</v>
      </c>
      <c r="AE45" s="49">
        <v>3</v>
      </c>
      <c r="AF45" s="94">
        <f>SUM(AB45:AE45)</f>
        <v>12</v>
      </c>
      <c r="AG45" s="76"/>
      <c r="AM45" s="76"/>
      <c r="AN45" s="76"/>
      <c r="AO45" s="76"/>
      <c r="AP45" s="76"/>
    </row>
    <row r="46" spans="2:42" s="2" customFormat="1">
      <c r="B46" s="14" t="s">
        <v>120</v>
      </c>
      <c r="C46" s="56">
        <f t="shared" ref="C46" si="139">SUM(C44:C45)</f>
        <v>0</v>
      </c>
      <c r="D46" s="56">
        <f t="shared" ref="D46" si="140">SUM(D44:D45)</f>
        <v>-60</v>
      </c>
      <c r="E46" s="56">
        <f t="shared" ref="E46" si="141">SUM(E44:E45)</f>
        <v>-76</v>
      </c>
      <c r="F46" s="56">
        <f t="shared" ref="F46" si="142">SUM(F44:F45)</f>
        <v>17</v>
      </c>
      <c r="G46" s="56">
        <f t="shared" ref="G46" si="143">SUM(G44:G45)</f>
        <v>-119</v>
      </c>
      <c r="H46" s="56">
        <f t="shared" ref="H46" si="144">SUM(H44:H45)</f>
        <v>0</v>
      </c>
      <c r="I46" s="56">
        <f t="shared" ref="I46" si="145">SUM(I44:I45)</f>
        <v>-7</v>
      </c>
      <c r="J46" s="56">
        <f t="shared" ref="J46" si="146">SUM(J44:J45)</f>
        <v>-37</v>
      </c>
      <c r="K46" s="56">
        <f t="shared" ref="K46" si="147">SUM(K44:K45)</f>
        <v>-1</v>
      </c>
      <c r="L46" s="56">
        <f t="shared" ref="L46" si="148">SUM(L44:L45)</f>
        <v>-45</v>
      </c>
      <c r="M46" s="56">
        <f t="shared" ref="M46" si="149">SUM(M44:M45)</f>
        <v>13</v>
      </c>
      <c r="N46" s="56">
        <f t="shared" ref="N46" si="150">SUM(N44:N45)</f>
        <v>0</v>
      </c>
      <c r="O46" s="56">
        <f t="shared" ref="O46" si="151">SUM(O44:O45)</f>
        <v>9</v>
      </c>
      <c r="P46" s="56">
        <f t="shared" ref="P46" si="152">SUM(P44:P45)</f>
        <v>34</v>
      </c>
      <c r="Q46" s="56">
        <f t="shared" ref="Q46" si="153">SUM(Q44:Q45)</f>
        <v>56</v>
      </c>
      <c r="R46" s="56">
        <f t="shared" ref="R46" si="154">SUM(R44:R45)</f>
        <v>62</v>
      </c>
      <c r="S46" s="56">
        <f t="shared" ref="S46" si="155">SUM(S44:S45)</f>
        <v>34</v>
      </c>
      <c r="T46" s="56">
        <f t="shared" ref="T46:W46" si="156">SUM(T44:T45)</f>
        <v>-5</v>
      </c>
      <c r="U46" s="56">
        <f t="shared" si="156"/>
        <v>22</v>
      </c>
      <c r="V46" s="56">
        <f t="shared" si="156"/>
        <v>113</v>
      </c>
      <c r="W46" s="56">
        <f t="shared" si="156"/>
        <v>-2</v>
      </c>
      <c r="X46" s="56">
        <f t="shared" ref="X46:Z46" si="157">SUM(X44:X45)</f>
        <v>-13</v>
      </c>
      <c r="Y46" s="56">
        <f t="shared" si="157"/>
        <v>13</v>
      </c>
      <c r="Z46" s="56">
        <f t="shared" si="157"/>
        <v>1</v>
      </c>
      <c r="AA46" s="56">
        <f t="shared" ref="AA46:AB46" si="158">SUM(AA44:AA45)</f>
        <v>-1</v>
      </c>
      <c r="AB46" s="56">
        <f t="shared" si="158"/>
        <v>-19</v>
      </c>
      <c r="AC46" s="56">
        <f t="shared" ref="AC46:AF46" si="159">SUM(AC44:AC45)</f>
        <v>4</v>
      </c>
      <c r="AD46" s="56">
        <f t="shared" si="159"/>
        <v>-20</v>
      </c>
      <c r="AE46" s="56">
        <f t="shared" si="159"/>
        <v>-16</v>
      </c>
      <c r="AF46" s="56">
        <f t="shared" si="159"/>
        <v>-51</v>
      </c>
      <c r="AG46" s="76"/>
      <c r="AM46" s="76"/>
      <c r="AN46" s="76"/>
      <c r="AO46" s="76"/>
      <c r="AP46" s="76"/>
    </row>
    <row r="47" spans="2:42" s="2" customFormat="1">
      <c r="B47" s="37" t="s">
        <v>121</v>
      </c>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76"/>
      <c r="AM47" s="76"/>
      <c r="AN47" s="76"/>
      <c r="AO47" s="76"/>
      <c r="AP47" s="76"/>
    </row>
    <row r="48" spans="2:42" s="2" customFormat="1">
      <c r="B48" s="19" t="s">
        <v>122</v>
      </c>
      <c r="C48" s="20">
        <v>-59</v>
      </c>
      <c r="D48" s="20">
        <v>-65</v>
      </c>
      <c r="E48" s="20">
        <v>-41</v>
      </c>
      <c r="F48" s="20">
        <v>67</v>
      </c>
      <c r="G48" s="20">
        <f t="shared" si="138"/>
        <v>-98</v>
      </c>
      <c r="H48" s="20">
        <v>-127</v>
      </c>
      <c r="I48" s="20">
        <v>16</v>
      </c>
      <c r="J48" s="20">
        <v>0</v>
      </c>
      <c r="K48" s="20">
        <v>62</v>
      </c>
      <c r="L48" s="20">
        <f t="shared" ref="L48:L51" si="160">SUM(H48:K48)</f>
        <v>-49</v>
      </c>
      <c r="M48" s="20">
        <v>29</v>
      </c>
      <c r="N48" s="20">
        <v>27</v>
      </c>
      <c r="O48" s="20">
        <v>9</v>
      </c>
      <c r="P48" s="20">
        <v>56</v>
      </c>
      <c r="Q48" s="20">
        <f t="shared" ref="Q48:Q51" si="161">SUM(M48:P48)</f>
        <v>121</v>
      </c>
      <c r="R48" s="20">
        <v>160</v>
      </c>
      <c r="S48" s="20">
        <v>86</v>
      </c>
      <c r="T48" s="20">
        <v>120</v>
      </c>
      <c r="U48" s="20">
        <v>42</v>
      </c>
      <c r="V48" s="20">
        <f t="shared" ref="V48:V51" si="162">SUM(R48:U48)</f>
        <v>408</v>
      </c>
      <c r="W48" s="20">
        <v>-26</v>
      </c>
      <c r="X48" s="20">
        <v>-239</v>
      </c>
      <c r="Y48" s="20">
        <v>0</v>
      </c>
      <c r="Z48" s="20">
        <v>4</v>
      </c>
      <c r="AA48" s="20">
        <f t="shared" ref="AA48:AA51" si="163">SUM(W48:Z48)</f>
        <v>-261</v>
      </c>
      <c r="AB48" s="20">
        <v>-20</v>
      </c>
      <c r="AC48" s="20">
        <v>-8</v>
      </c>
      <c r="AD48" s="20">
        <v>-8</v>
      </c>
      <c r="AE48" s="20">
        <v>-30</v>
      </c>
      <c r="AF48" s="20">
        <f t="shared" ref="AF48:AF51" si="164">SUM(AB48:AE48)</f>
        <v>-66</v>
      </c>
      <c r="AG48" s="76"/>
      <c r="AM48" s="76"/>
      <c r="AN48" s="76"/>
      <c r="AO48" s="76"/>
      <c r="AP48" s="76"/>
    </row>
    <row r="49" spans="2:42" s="2" customFormat="1">
      <c r="B49" s="19" t="s">
        <v>123</v>
      </c>
      <c r="C49" s="20">
        <v>-295</v>
      </c>
      <c r="D49" s="20">
        <v>-186</v>
      </c>
      <c r="E49" s="20">
        <v>-244</v>
      </c>
      <c r="F49" s="20">
        <v>335</v>
      </c>
      <c r="G49" s="20">
        <f t="shared" si="138"/>
        <v>-390</v>
      </c>
      <c r="H49" s="20">
        <v>-665</v>
      </c>
      <c r="I49" s="20">
        <v>680</v>
      </c>
      <c r="J49" s="20">
        <v>3</v>
      </c>
      <c r="K49" s="20">
        <v>561</v>
      </c>
      <c r="L49" s="20">
        <f t="shared" si="160"/>
        <v>579</v>
      </c>
      <c r="M49" s="20">
        <v>-242</v>
      </c>
      <c r="N49" s="20">
        <v>107</v>
      </c>
      <c r="O49" s="20">
        <v>-109</v>
      </c>
      <c r="P49" s="20">
        <v>-59</v>
      </c>
      <c r="Q49" s="20">
        <f t="shared" si="161"/>
        <v>-303</v>
      </c>
      <c r="R49" s="20">
        <v>-115</v>
      </c>
      <c r="S49" s="20">
        <v>-388</v>
      </c>
      <c r="T49" s="20">
        <v>-321</v>
      </c>
      <c r="U49" s="20">
        <v>-142</v>
      </c>
      <c r="V49" s="20">
        <f t="shared" si="162"/>
        <v>-966</v>
      </c>
      <c r="W49" s="20">
        <v>-126</v>
      </c>
      <c r="X49" s="20">
        <v>-125</v>
      </c>
      <c r="Y49" s="20">
        <v>245</v>
      </c>
      <c r="Z49" s="20">
        <v>441</v>
      </c>
      <c r="AA49" s="20">
        <f t="shared" si="163"/>
        <v>435</v>
      </c>
      <c r="AB49" s="20">
        <v>-431</v>
      </c>
      <c r="AC49" s="20">
        <v>137</v>
      </c>
      <c r="AD49" s="20">
        <v>120</v>
      </c>
      <c r="AE49" s="20">
        <v>-226</v>
      </c>
      <c r="AF49" s="20">
        <f t="shared" si="164"/>
        <v>-400</v>
      </c>
      <c r="AG49" s="76"/>
      <c r="AM49" s="76"/>
      <c r="AN49" s="76"/>
      <c r="AO49" s="76"/>
      <c r="AP49" s="76"/>
    </row>
    <row r="50" spans="2:42" s="2" customFormat="1">
      <c r="B50" s="19" t="s">
        <v>124</v>
      </c>
      <c r="C50" s="20">
        <v>1080</v>
      </c>
      <c r="D50" s="20">
        <v>451</v>
      </c>
      <c r="E50" s="20">
        <v>857</v>
      </c>
      <c r="F50" s="20">
        <v>-1154</v>
      </c>
      <c r="G50" s="20">
        <f t="shared" si="138"/>
        <v>1234</v>
      </c>
      <c r="H50" s="20">
        <v>1841</v>
      </c>
      <c r="I50" s="20">
        <v>-2400</v>
      </c>
      <c r="J50" s="20">
        <v>-354</v>
      </c>
      <c r="K50" s="20">
        <v>-2094</v>
      </c>
      <c r="L50" s="20">
        <f t="shared" si="160"/>
        <v>-3007</v>
      </c>
      <c r="M50" s="20">
        <v>1176</v>
      </c>
      <c r="N50" s="20">
        <v>-407</v>
      </c>
      <c r="O50" s="20">
        <v>519</v>
      </c>
      <c r="P50" s="20">
        <v>470</v>
      </c>
      <c r="Q50" s="20">
        <f t="shared" si="161"/>
        <v>1758</v>
      </c>
      <c r="R50" s="20">
        <v>405</v>
      </c>
      <c r="S50" s="20">
        <v>1978</v>
      </c>
      <c r="T50" s="20">
        <v>1719</v>
      </c>
      <c r="U50" s="20">
        <v>-328</v>
      </c>
      <c r="V50" s="20">
        <f t="shared" si="162"/>
        <v>3774</v>
      </c>
      <c r="W50" s="20">
        <v>462</v>
      </c>
      <c r="X50" s="20">
        <v>1597</v>
      </c>
      <c r="Y50" s="20">
        <v>-576</v>
      </c>
      <c r="Z50" s="20">
        <v>-2224</v>
      </c>
      <c r="AA50" s="20">
        <f t="shared" si="163"/>
        <v>-741</v>
      </c>
      <c r="AB50" s="20">
        <v>1789</v>
      </c>
      <c r="AC50" s="20">
        <v>-395</v>
      </c>
      <c r="AD50" s="20">
        <v>-995</v>
      </c>
      <c r="AE50" s="20">
        <v>1698</v>
      </c>
      <c r="AF50" s="20">
        <f t="shared" si="164"/>
        <v>2097</v>
      </c>
      <c r="AG50" s="76"/>
      <c r="AM50" s="76"/>
      <c r="AN50" s="76"/>
      <c r="AO50" s="76"/>
      <c r="AP50" s="76"/>
    </row>
    <row r="51" spans="2:42" s="2" customFormat="1">
      <c r="B51" s="19" t="s">
        <v>119</v>
      </c>
      <c r="C51" s="20">
        <v>69</v>
      </c>
      <c r="D51" s="20">
        <v>13</v>
      </c>
      <c r="E51" s="20">
        <v>8</v>
      </c>
      <c r="F51" s="20">
        <v>-13</v>
      </c>
      <c r="G51" s="20">
        <f t="shared" si="138"/>
        <v>77</v>
      </c>
      <c r="H51" s="20">
        <v>27</v>
      </c>
      <c r="I51" s="20">
        <v>-3</v>
      </c>
      <c r="J51" s="20">
        <v>1</v>
      </c>
      <c r="K51" s="20">
        <v>-122</v>
      </c>
      <c r="L51" s="20">
        <f t="shared" si="160"/>
        <v>-97</v>
      </c>
      <c r="M51" s="20">
        <v>-6</v>
      </c>
      <c r="N51" s="20">
        <v>-7</v>
      </c>
      <c r="O51" s="20">
        <v>45</v>
      </c>
      <c r="P51" s="20">
        <v>20</v>
      </c>
      <c r="Q51" s="20">
        <f t="shared" si="161"/>
        <v>52</v>
      </c>
      <c r="R51" s="20">
        <v>-11</v>
      </c>
      <c r="S51" s="20">
        <v>61</v>
      </c>
      <c r="T51" s="20">
        <v>41</v>
      </c>
      <c r="U51" s="20">
        <v>21</v>
      </c>
      <c r="V51" s="20">
        <f t="shared" si="162"/>
        <v>112</v>
      </c>
      <c r="W51" s="20">
        <v>31</v>
      </c>
      <c r="X51" s="20">
        <v>23</v>
      </c>
      <c r="Y51" s="20">
        <v>-51</v>
      </c>
      <c r="Z51" s="20">
        <v>-91</v>
      </c>
      <c r="AA51" s="20">
        <f t="shared" si="163"/>
        <v>-88</v>
      </c>
      <c r="AB51" s="20">
        <v>93</v>
      </c>
      <c r="AC51" s="20">
        <v>-27</v>
      </c>
      <c r="AD51" s="20">
        <v>-23</v>
      </c>
      <c r="AE51" s="20">
        <v>53</v>
      </c>
      <c r="AF51" s="20">
        <f t="shared" si="164"/>
        <v>96</v>
      </c>
      <c r="AG51" s="76"/>
      <c r="AM51" s="76"/>
      <c r="AN51" s="76"/>
      <c r="AO51" s="76"/>
      <c r="AP51" s="76"/>
    </row>
    <row r="52" spans="2:42" s="2" customFormat="1">
      <c r="B52" s="14" t="s">
        <v>120</v>
      </c>
      <c r="C52" s="15">
        <f t="shared" ref="C52" si="165">SUM(C48:C51)</f>
        <v>795</v>
      </c>
      <c r="D52" s="15">
        <f t="shared" ref="D52" si="166">SUM(D48:D51)</f>
        <v>213</v>
      </c>
      <c r="E52" s="15">
        <f t="shared" ref="E52" si="167">SUM(E48:E51)</f>
        <v>580</v>
      </c>
      <c r="F52" s="15">
        <f t="shared" ref="F52" si="168">SUM(F48:F51)</f>
        <v>-765</v>
      </c>
      <c r="G52" s="15">
        <f t="shared" ref="G52" si="169">SUM(G48:G51)</f>
        <v>823</v>
      </c>
      <c r="H52" s="15">
        <f t="shared" ref="H52" si="170">SUM(H48:H51)</f>
        <v>1076</v>
      </c>
      <c r="I52" s="15">
        <f t="shared" ref="I52" si="171">SUM(I48:I51)</f>
        <v>-1707</v>
      </c>
      <c r="J52" s="15">
        <f t="shared" ref="J52" si="172">SUM(J48:J51)</f>
        <v>-350</v>
      </c>
      <c r="K52" s="15">
        <f t="shared" ref="K52" si="173">SUM(K48:K51)</f>
        <v>-1593</v>
      </c>
      <c r="L52" s="15">
        <f t="shared" ref="L52" si="174">SUM(L48:L51)</f>
        <v>-2574</v>
      </c>
      <c r="M52" s="15">
        <f t="shared" ref="M52" si="175">SUM(M48:M51)</f>
        <v>957</v>
      </c>
      <c r="N52" s="15">
        <f t="shared" ref="N52" si="176">SUM(N48:N51)</f>
        <v>-280</v>
      </c>
      <c r="O52" s="15">
        <f t="shared" ref="O52" si="177">SUM(O48:O51)</f>
        <v>464</v>
      </c>
      <c r="P52" s="15">
        <f t="shared" ref="P52" si="178">SUM(P48:P51)</f>
        <v>487</v>
      </c>
      <c r="Q52" s="15">
        <f t="shared" ref="Q52" si="179">SUM(Q48:Q51)</f>
        <v>1628</v>
      </c>
      <c r="R52" s="15">
        <f t="shared" ref="R52" si="180">SUM(R48:R51)</f>
        <v>439</v>
      </c>
      <c r="S52" s="15">
        <f t="shared" ref="S52" si="181">SUM(S48:S51)</f>
        <v>1737</v>
      </c>
      <c r="T52" s="15">
        <f t="shared" ref="T52:W52" si="182">SUM(T48:T51)</f>
        <v>1559</v>
      </c>
      <c r="U52" s="15">
        <f t="shared" si="182"/>
        <v>-407</v>
      </c>
      <c r="V52" s="15">
        <f t="shared" si="182"/>
        <v>3328</v>
      </c>
      <c r="W52" s="15">
        <f t="shared" si="182"/>
        <v>341</v>
      </c>
      <c r="X52" s="15">
        <f t="shared" ref="X52:Y52" si="183">SUM(X48:X51)</f>
        <v>1256</v>
      </c>
      <c r="Y52" s="15">
        <f t="shared" si="183"/>
        <v>-382</v>
      </c>
      <c r="Z52" s="15">
        <f t="shared" ref="Z52" si="184">SUM(Z48:Z51)</f>
        <v>-1870</v>
      </c>
      <c r="AA52" s="15">
        <f t="shared" ref="AA52:AB52" si="185">SUM(AA48:AA51)</f>
        <v>-655</v>
      </c>
      <c r="AB52" s="15">
        <f t="shared" si="185"/>
        <v>1431</v>
      </c>
      <c r="AC52" s="15">
        <f t="shared" ref="AC52:AF52" si="186">SUM(AC48:AC51)</f>
        <v>-293</v>
      </c>
      <c r="AD52" s="15">
        <f t="shared" si="186"/>
        <v>-906</v>
      </c>
      <c r="AE52" s="15">
        <f t="shared" si="186"/>
        <v>1495</v>
      </c>
      <c r="AF52" s="15">
        <f t="shared" si="186"/>
        <v>1727</v>
      </c>
      <c r="AG52" s="76"/>
      <c r="AM52" s="76"/>
      <c r="AN52" s="76"/>
      <c r="AO52" s="76"/>
      <c r="AP52" s="76"/>
    </row>
    <row r="53" spans="2:42" s="2" customFormat="1">
      <c r="B53" s="14" t="s">
        <v>125</v>
      </c>
      <c r="C53" s="15">
        <f t="shared" ref="C53" si="187">C46+C52</f>
        <v>795</v>
      </c>
      <c r="D53" s="15">
        <f t="shared" ref="D53" si="188">D46+D52</f>
        <v>153</v>
      </c>
      <c r="E53" s="15">
        <f t="shared" ref="E53" si="189">E46+E52</f>
        <v>504</v>
      </c>
      <c r="F53" s="15">
        <f t="shared" ref="F53" si="190">F46+F52</f>
        <v>-748</v>
      </c>
      <c r="G53" s="15">
        <f t="shared" ref="G53" si="191">G46+G52</f>
        <v>704</v>
      </c>
      <c r="H53" s="15">
        <f t="shared" ref="H53" si="192">H46+H52</f>
        <v>1076</v>
      </c>
      <c r="I53" s="15">
        <f t="shared" ref="I53" si="193">I46+I52</f>
        <v>-1714</v>
      </c>
      <c r="J53" s="15">
        <f t="shared" ref="J53" si="194">J46+J52</f>
        <v>-387</v>
      </c>
      <c r="K53" s="15">
        <f t="shared" ref="K53" si="195">K46+K52</f>
        <v>-1594</v>
      </c>
      <c r="L53" s="15">
        <f t="shared" ref="L53" si="196">L46+L52</f>
        <v>-2619</v>
      </c>
      <c r="M53" s="15">
        <f t="shared" ref="M53" si="197">M46+M52</f>
        <v>970</v>
      </c>
      <c r="N53" s="15">
        <f t="shared" ref="N53" si="198">N46+N52</f>
        <v>-280</v>
      </c>
      <c r="O53" s="15">
        <f t="shared" ref="O53" si="199">O46+O52</f>
        <v>473</v>
      </c>
      <c r="P53" s="15">
        <f t="shared" ref="P53" si="200">P46+P52</f>
        <v>521</v>
      </c>
      <c r="Q53" s="15">
        <f t="shared" ref="Q53" si="201">Q46+Q52</f>
        <v>1684</v>
      </c>
      <c r="R53" s="15">
        <f t="shared" ref="R53" si="202">R46+R52</f>
        <v>501</v>
      </c>
      <c r="S53" s="15">
        <f t="shared" ref="S53" si="203">S46+S52</f>
        <v>1771</v>
      </c>
      <c r="T53" s="15">
        <f t="shared" ref="T53:W53" si="204">T46+T52</f>
        <v>1554</v>
      </c>
      <c r="U53" s="15">
        <f t="shared" si="204"/>
        <v>-385</v>
      </c>
      <c r="V53" s="15">
        <f t="shared" si="204"/>
        <v>3441</v>
      </c>
      <c r="W53" s="15">
        <f t="shared" si="204"/>
        <v>339</v>
      </c>
      <c r="X53" s="15">
        <f t="shared" ref="X53:Y53" si="205">X46+X52</f>
        <v>1243</v>
      </c>
      <c r="Y53" s="15">
        <f t="shared" si="205"/>
        <v>-369</v>
      </c>
      <c r="Z53" s="15">
        <f t="shared" ref="Z53" si="206">Z46+Z52</f>
        <v>-1869</v>
      </c>
      <c r="AA53" s="15">
        <f t="shared" ref="AA53:AB53" si="207">AA46+AA52</f>
        <v>-656</v>
      </c>
      <c r="AB53" s="15">
        <f t="shared" si="207"/>
        <v>1412</v>
      </c>
      <c r="AC53" s="15">
        <f t="shared" ref="AC53:AF53" si="208">AC46+AC52</f>
        <v>-289</v>
      </c>
      <c r="AD53" s="15">
        <f t="shared" si="208"/>
        <v>-926</v>
      </c>
      <c r="AE53" s="15">
        <f t="shared" si="208"/>
        <v>1479</v>
      </c>
      <c r="AF53" s="15">
        <f t="shared" si="208"/>
        <v>1676</v>
      </c>
      <c r="AG53" s="76"/>
      <c r="AM53" s="76"/>
      <c r="AN53" s="76"/>
      <c r="AO53" s="76"/>
      <c r="AP53" s="76"/>
    </row>
    <row r="54" spans="2:42" s="2" customFormat="1">
      <c r="B54" s="14" t="s">
        <v>126</v>
      </c>
      <c r="C54" s="15">
        <f t="shared" ref="C54" si="209">C53+C41</f>
        <v>1647</v>
      </c>
      <c r="D54" s="15">
        <f t="shared" ref="D54" si="210">D53+D41</f>
        <v>959</v>
      </c>
      <c r="E54" s="15">
        <f t="shared" ref="E54" si="211">E53+E41</f>
        <v>1166</v>
      </c>
      <c r="F54" s="15">
        <f t="shared" ref="F54" si="212">F53+F41</f>
        <v>-3267</v>
      </c>
      <c r="G54" s="15">
        <f t="shared" ref="G54" si="213">G53+G41</f>
        <v>505</v>
      </c>
      <c r="H54" s="15">
        <f t="shared" ref="H54" si="214">H53+H41</f>
        <v>1903</v>
      </c>
      <c r="I54" s="15">
        <f t="shared" ref="I54" si="215">I53+I41</f>
        <v>-1142</v>
      </c>
      <c r="J54" s="15">
        <f t="shared" ref="J54" si="216">J53+J41</f>
        <v>265</v>
      </c>
      <c r="K54" s="15">
        <f t="shared" ref="K54" si="217">K53+K41</f>
        <v>-934</v>
      </c>
      <c r="L54" s="15">
        <f t="shared" ref="L54" si="218">L53+L41</f>
        <v>92</v>
      </c>
      <c r="M54" s="15">
        <f t="shared" ref="M54" si="219">M53+M41</f>
        <v>2074</v>
      </c>
      <c r="N54" s="15">
        <f t="shared" ref="N54" si="220">N53+N41</f>
        <v>712</v>
      </c>
      <c r="O54" s="15">
        <f t="shared" ref="O54" si="221">O53+O41</f>
        <v>1341</v>
      </c>
      <c r="P54" s="15">
        <f t="shared" ref="P54" si="222">P53+P41</f>
        <v>1273</v>
      </c>
      <c r="Q54" s="15">
        <f t="shared" ref="Q54" si="223">Q53+Q41</f>
        <v>5400</v>
      </c>
      <c r="R54" s="15">
        <f t="shared" ref="R54" si="224">R53+R41</f>
        <v>1804</v>
      </c>
      <c r="S54" s="15">
        <f t="shared" ref="S54" si="225">S53+S41</f>
        <v>3287</v>
      </c>
      <c r="T54" s="15">
        <f t="shared" ref="T54:W54" si="226">T53+T41</f>
        <v>2796</v>
      </c>
      <c r="U54" s="15">
        <f t="shared" si="226"/>
        <v>811</v>
      </c>
      <c r="V54" s="15">
        <f t="shared" si="226"/>
        <v>8698</v>
      </c>
      <c r="W54" s="15">
        <f t="shared" si="226"/>
        <v>1701</v>
      </c>
      <c r="X54" s="15">
        <f t="shared" ref="X54:Y54" si="227">X53+X41</f>
        <v>8270</v>
      </c>
      <c r="Y54" s="15">
        <f t="shared" si="227"/>
        <v>536</v>
      </c>
      <c r="Z54" s="15">
        <f t="shared" ref="Z54" si="228">Z53+Z41</f>
        <v>-1089</v>
      </c>
      <c r="AA54" s="15">
        <f t="shared" ref="AA54:AB54" si="229">AA53+AA41</f>
        <v>9418</v>
      </c>
      <c r="AB54" s="15">
        <f t="shared" si="229"/>
        <v>2392</v>
      </c>
      <c r="AC54" s="15">
        <f t="shared" ref="AC54:AF54" si="230">AC53+AC41</f>
        <v>699</v>
      </c>
      <c r="AD54" s="15">
        <f t="shared" si="230"/>
        <v>-90</v>
      </c>
      <c r="AE54" s="15">
        <f t="shared" si="230"/>
        <v>2411</v>
      </c>
      <c r="AF54" s="15">
        <f t="shared" si="230"/>
        <v>5412</v>
      </c>
      <c r="AG54" s="76"/>
      <c r="AM54" s="76"/>
      <c r="AN54" s="76"/>
      <c r="AO54" s="76"/>
      <c r="AP54" s="76"/>
    </row>
    <row r="55" spans="2:42" s="2" customFormat="1">
      <c r="B55" s="69"/>
      <c r="C55" s="19"/>
      <c r="D55" s="19"/>
      <c r="E55" s="19"/>
      <c r="F55" s="19"/>
      <c r="G55" s="19">
        <f t="shared" si="138"/>
        <v>0</v>
      </c>
      <c r="H55" s="1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76"/>
      <c r="AM55" s="76"/>
      <c r="AN55" s="76"/>
      <c r="AO55" s="76"/>
      <c r="AP55" s="76"/>
    </row>
    <row r="56" spans="2:42" s="2" customFormat="1">
      <c r="B56" s="72" t="s">
        <v>127</v>
      </c>
      <c r="C56" s="50"/>
      <c r="D56" s="50"/>
      <c r="E56" s="50"/>
      <c r="F56" s="50"/>
      <c r="G56" s="50">
        <f t="shared" si="138"/>
        <v>0</v>
      </c>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76"/>
      <c r="AM56" s="76"/>
      <c r="AN56" s="76"/>
      <c r="AO56" s="76"/>
      <c r="AP56" s="76"/>
    </row>
    <row r="57" spans="2:42" s="2" customFormat="1">
      <c r="B57" s="10" t="s">
        <v>105</v>
      </c>
      <c r="C57" s="20">
        <v>1647</v>
      </c>
      <c r="D57" s="20">
        <v>959</v>
      </c>
      <c r="E57" s="20">
        <v>1166</v>
      </c>
      <c r="F57" s="20">
        <v>-3267</v>
      </c>
      <c r="G57" s="20">
        <f t="shared" si="138"/>
        <v>505</v>
      </c>
      <c r="H57" s="20">
        <v>1903</v>
      </c>
      <c r="I57" s="20">
        <v>-1142</v>
      </c>
      <c r="J57" s="20">
        <v>265</v>
      </c>
      <c r="K57" s="20">
        <v>-933</v>
      </c>
      <c r="L57" s="20">
        <v>93</v>
      </c>
      <c r="M57" s="20">
        <v>2074</v>
      </c>
      <c r="N57" s="20">
        <v>712</v>
      </c>
      <c r="O57" s="20">
        <v>1342</v>
      </c>
      <c r="P57" s="20">
        <v>1273</v>
      </c>
      <c r="Q57" s="20">
        <v>5401</v>
      </c>
      <c r="R57" s="20">
        <v>1804</v>
      </c>
      <c r="S57" s="20">
        <v>3287</v>
      </c>
      <c r="T57" s="20">
        <v>2796</v>
      </c>
      <c r="U57" s="20">
        <v>814</v>
      </c>
      <c r="V57" s="20">
        <v>8701</v>
      </c>
      <c r="W57" s="20">
        <v>1701</v>
      </c>
      <c r="X57" s="20">
        <v>8270</v>
      </c>
      <c r="Y57" s="20">
        <v>536</v>
      </c>
      <c r="Z57" s="20">
        <v>-1089</v>
      </c>
      <c r="AA57" s="20">
        <v>9418</v>
      </c>
      <c r="AB57" s="20">
        <v>2392</v>
      </c>
      <c r="AC57" s="20">
        <v>699</v>
      </c>
      <c r="AD57" s="20">
        <v>-90</v>
      </c>
      <c r="AE57" s="20">
        <v>2411</v>
      </c>
      <c r="AF57" s="20">
        <f>+SUM(AB57:AE57)</f>
        <v>5412</v>
      </c>
      <c r="AG57" s="76"/>
      <c r="AM57" s="76"/>
      <c r="AN57" s="76"/>
      <c r="AO57" s="76"/>
      <c r="AP57" s="76"/>
    </row>
    <row r="58" spans="2:42" s="9" customFormat="1">
      <c r="B58" s="13" t="s">
        <v>106</v>
      </c>
      <c r="C58" s="17">
        <v>0</v>
      </c>
      <c r="D58" s="17">
        <v>0</v>
      </c>
      <c r="E58" s="17">
        <v>0</v>
      </c>
      <c r="F58" s="13">
        <v>0</v>
      </c>
      <c r="G58" s="13">
        <f t="shared" si="138"/>
        <v>0</v>
      </c>
      <c r="H58" s="13">
        <v>0</v>
      </c>
      <c r="I58" s="13">
        <v>0</v>
      </c>
      <c r="J58" s="13">
        <v>0</v>
      </c>
      <c r="K58" s="17">
        <v>-1</v>
      </c>
      <c r="L58" s="17">
        <v>-1</v>
      </c>
      <c r="M58" s="13">
        <v>0</v>
      </c>
      <c r="N58" s="116">
        <v>0</v>
      </c>
      <c r="O58" s="13">
        <v>-1</v>
      </c>
      <c r="P58" s="116">
        <v>0</v>
      </c>
      <c r="Q58" s="17">
        <v>-1</v>
      </c>
      <c r="R58" s="13">
        <v>0</v>
      </c>
      <c r="S58" s="13">
        <v>0</v>
      </c>
      <c r="T58" s="13">
        <v>0</v>
      </c>
      <c r="U58" s="13">
        <v>-3</v>
      </c>
      <c r="V58" s="17">
        <v>-3</v>
      </c>
      <c r="W58" s="13">
        <v>0</v>
      </c>
      <c r="X58" s="13">
        <v>0</v>
      </c>
      <c r="Y58" s="13">
        <v>0</v>
      </c>
      <c r="Z58" s="13">
        <v>0</v>
      </c>
      <c r="AA58" s="13">
        <v>0</v>
      </c>
      <c r="AB58" s="13">
        <v>0</v>
      </c>
      <c r="AC58" s="13">
        <v>0</v>
      </c>
      <c r="AD58" s="13">
        <v>0</v>
      </c>
      <c r="AE58" s="13">
        <v>0</v>
      </c>
      <c r="AF58" s="13">
        <v>0</v>
      </c>
      <c r="AG58" s="127"/>
      <c r="AM58" s="76"/>
      <c r="AN58" s="76"/>
      <c r="AO58" s="76"/>
      <c r="AP58" s="76"/>
    </row>
    <row r="59" spans="2:42" s="2" customFormat="1">
      <c r="B59" s="69"/>
      <c r="C59" s="19"/>
      <c r="D59" s="19"/>
      <c r="E59" s="19"/>
      <c r="F59" s="19"/>
      <c r="G59" s="19"/>
      <c r="H59" s="19"/>
      <c r="I59" s="69"/>
      <c r="J59" s="69"/>
      <c r="K59" s="69"/>
      <c r="L59" s="69"/>
      <c r="M59" s="69"/>
      <c r="N59" s="69"/>
      <c r="O59" s="69"/>
      <c r="P59" s="69"/>
      <c r="Q59" s="69"/>
      <c r="R59" s="69"/>
      <c r="S59" s="69"/>
      <c r="V59" s="69"/>
      <c r="W59" s="69"/>
      <c r="X59" s="69"/>
      <c r="Y59" s="69"/>
      <c r="Z59" s="69"/>
      <c r="AA59" s="69"/>
      <c r="AB59" s="69"/>
      <c r="AC59" s="69"/>
      <c r="AD59" s="69"/>
      <c r="AE59" s="69"/>
      <c r="AF59" s="69"/>
      <c r="AG59" s="76"/>
      <c r="AM59" s="76"/>
      <c r="AN59" s="76"/>
      <c r="AO59" s="76"/>
      <c r="AP59" s="76"/>
    </row>
    <row r="60" spans="2:42" s="2" customFormat="1">
      <c r="B60" s="79"/>
      <c r="C60" s="93"/>
      <c r="D60" s="93"/>
      <c r="E60" s="93"/>
      <c r="F60" s="93"/>
      <c r="G60" s="93"/>
      <c r="H60" s="93"/>
      <c r="I60" s="93"/>
      <c r="J60" s="93"/>
      <c r="K60" s="93"/>
      <c r="L60" s="93"/>
      <c r="M60" s="93"/>
      <c r="N60" s="93"/>
      <c r="O60" s="93"/>
      <c r="P60" s="93"/>
      <c r="Q60" s="93"/>
      <c r="R60" s="93"/>
      <c r="S60" s="93"/>
      <c r="V60" s="93"/>
      <c r="W60" s="93"/>
      <c r="X60" s="93"/>
      <c r="Y60" s="93"/>
      <c r="Z60" s="93"/>
      <c r="AA60" s="93"/>
      <c r="AB60" s="93"/>
      <c r="AC60" s="93"/>
      <c r="AD60" s="93"/>
      <c r="AE60" s="93"/>
      <c r="AF60" s="93"/>
      <c r="AG60" s="76"/>
      <c r="AM60" s="76"/>
      <c r="AN60" s="76"/>
      <c r="AO60" s="76"/>
      <c r="AP60" s="76"/>
    </row>
    <row r="61" spans="2:42" s="2" customFormat="1">
      <c r="B61" s="21" t="s">
        <v>128</v>
      </c>
      <c r="C61" s="7" t="s">
        <v>145</v>
      </c>
      <c r="D61" s="7" t="s">
        <v>146</v>
      </c>
      <c r="E61" s="7" t="s">
        <v>147</v>
      </c>
      <c r="F61" s="7" t="s">
        <v>148</v>
      </c>
      <c r="G61" s="7" t="s">
        <v>8</v>
      </c>
      <c r="H61" s="7" t="s">
        <v>149</v>
      </c>
      <c r="I61" s="7" t="s">
        <v>150</v>
      </c>
      <c r="J61" s="7" t="s">
        <v>151</v>
      </c>
      <c r="K61" s="7" t="s">
        <v>152</v>
      </c>
      <c r="L61" s="7" t="s">
        <v>9</v>
      </c>
      <c r="M61" s="7" t="s">
        <v>153</v>
      </c>
      <c r="N61" s="7" t="s">
        <v>154</v>
      </c>
      <c r="O61" s="7" t="s">
        <v>155</v>
      </c>
      <c r="P61" s="7" t="s">
        <v>156</v>
      </c>
      <c r="Q61" s="7" t="s">
        <v>10</v>
      </c>
      <c r="R61" s="7" t="s">
        <v>157</v>
      </c>
      <c r="S61" s="7" t="s">
        <v>158</v>
      </c>
      <c r="T61" s="7" t="s">
        <v>159</v>
      </c>
      <c r="U61" s="7" t="s">
        <v>240</v>
      </c>
      <c r="V61" s="7" t="s">
        <v>241</v>
      </c>
      <c r="W61" s="7" t="s">
        <v>243</v>
      </c>
      <c r="X61" s="7" t="str">
        <f>X40</f>
        <v>Q2 2023</v>
      </c>
      <c r="Y61" s="7" t="str">
        <f>Y40</f>
        <v>Q3 2023</v>
      </c>
      <c r="Z61" s="7" t="str">
        <f>Z40</f>
        <v>Q4 2023</v>
      </c>
      <c r="AA61" s="7" t="s">
        <v>258</v>
      </c>
      <c r="AB61" s="7" t="s">
        <v>259</v>
      </c>
      <c r="AC61" s="7" t="str">
        <f>+AC3</f>
        <v>Q2 2024</v>
      </c>
      <c r="AD61" s="7" t="str">
        <f>+AD3</f>
        <v>Q3 2024</v>
      </c>
      <c r="AE61" s="7" t="str">
        <f>AE40</f>
        <v>Q4 2024</v>
      </c>
      <c r="AF61" s="7" t="s">
        <v>302</v>
      </c>
      <c r="AG61" s="76"/>
      <c r="AM61" s="76"/>
      <c r="AN61" s="76"/>
      <c r="AO61" s="76"/>
      <c r="AP61" s="76"/>
    </row>
    <row r="62" spans="2:42" s="2" customFormat="1">
      <c r="B62" s="55" t="s">
        <v>129</v>
      </c>
      <c r="C62" s="8"/>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76"/>
      <c r="AM62" s="76"/>
      <c r="AN62" s="76"/>
      <c r="AO62" s="76"/>
      <c r="AP62" s="76"/>
    </row>
    <row r="63" spans="2:42" s="2" customFormat="1">
      <c r="B63" s="19" t="s">
        <v>3</v>
      </c>
      <c r="C63" s="84">
        <f>C70-C69-C65-C64-C67</f>
        <v>1246</v>
      </c>
      <c r="D63" s="84">
        <f t="shared" ref="D63:F63" si="231">D70-D69-D65-D64-D67</f>
        <v>1282</v>
      </c>
      <c r="E63" s="84">
        <f t="shared" si="231"/>
        <v>1229</v>
      </c>
      <c r="F63" s="84">
        <f t="shared" si="231"/>
        <v>1224</v>
      </c>
      <c r="G63" s="84">
        <f t="shared" ref="G63:G69" si="232">SUM(C63:F63)</f>
        <v>4981</v>
      </c>
      <c r="H63" s="84">
        <f>H70-H69-H65-H64-H67</f>
        <v>1181</v>
      </c>
      <c r="I63" s="84">
        <f t="shared" ref="I63" si="233">I70-I69-I65-I64-I67</f>
        <v>961</v>
      </c>
      <c r="J63" s="84">
        <f t="shared" ref="J63" si="234">J70-J69-J65-J64-J67</f>
        <v>995</v>
      </c>
      <c r="K63" s="84">
        <f t="shared" ref="K63" si="235">K70-K69-K65-K64-K67</f>
        <v>1161</v>
      </c>
      <c r="L63" s="84">
        <f t="shared" ref="L63:L69" si="236">SUM(H63:K63)</f>
        <v>4298</v>
      </c>
      <c r="M63" s="84">
        <f>M70-M69-M65-M64-M67</f>
        <v>1280</v>
      </c>
      <c r="N63" s="84">
        <f t="shared" ref="N63" si="237">N70-N69-N65-N64-N67</f>
        <v>1334</v>
      </c>
      <c r="O63" s="84">
        <f t="shared" ref="O63" si="238">O70-O69-O65-O64-O67</f>
        <v>1256</v>
      </c>
      <c r="P63" s="84">
        <f t="shared" ref="P63" si="239">P70-P69-P65-P64-P67</f>
        <v>1237</v>
      </c>
      <c r="Q63" s="84">
        <f t="shared" ref="Q63:Q69" si="240">SUM(M63:P63)</f>
        <v>5107</v>
      </c>
      <c r="R63" s="84">
        <f>R70-R69-R65-R64-R67</f>
        <v>1548</v>
      </c>
      <c r="S63" s="84">
        <f t="shared" ref="S63" si="241">S70-S69-S65-S64-S67</f>
        <v>1652</v>
      </c>
      <c r="T63" s="84">
        <f t="shared" ref="T63" si="242">T70-T69-T65-T64-T67</f>
        <v>1621</v>
      </c>
      <c r="U63" s="84">
        <f t="shared" ref="U63:W63" si="243">U70-U69-U65-U64-U67</f>
        <v>1654</v>
      </c>
      <c r="V63" s="84">
        <f t="shared" ref="V63:V69" si="244">SUM(R63:U63)</f>
        <v>6475</v>
      </c>
      <c r="W63" s="84">
        <f t="shared" si="243"/>
        <v>1856</v>
      </c>
      <c r="X63" s="84">
        <f t="shared" ref="X63" si="245">X70-X69-X65-X64-X67</f>
        <v>1891</v>
      </c>
      <c r="Y63" s="84">
        <f>Y70-Y69-Y65-Y64-Y67</f>
        <v>1831</v>
      </c>
      <c r="Z63" s="84">
        <f>Z70-Z69-Z65-Z64-Z67</f>
        <v>1790</v>
      </c>
      <c r="AA63" s="84">
        <f t="shared" ref="AA63:AA69" si="246">SUM(W63:Z63)</f>
        <v>7368</v>
      </c>
      <c r="AB63" s="84">
        <f t="shared" ref="AB63:AC63" si="247">AB70-AB69-AB65-AB64-AB67</f>
        <v>1834</v>
      </c>
      <c r="AC63" s="84">
        <f t="shared" si="247"/>
        <v>1950</v>
      </c>
      <c r="AD63" s="84">
        <f>AD70-AD69-AD65-AD64-AD67</f>
        <v>1821</v>
      </c>
      <c r="AE63" s="84">
        <f>AE70-AE69-AE65-AE64-AE67</f>
        <v>1944</v>
      </c>
      <c r="AF63" s="84">
        <f t="shared" ref="AF63:AF65" si="248">SUM(AB63:AE63)</f>
        <v>7549</v>
      </c>
      <c r="AG63" s="76"/>
      <c r="AM63" s="76"/>
      <c r="AN63" s="76"/>
      <c r="AO63" s="76"/>
      <c r="AP63" s="76"/>
    </row>
    <row r="64" spans="2:42" s="2" customFormat="1">
      <c r="B64" s="19" t="s">
        <v>205</v>
      </c>
      <c r="C64" s="84">
        <v>-248</v>
      </c>
      <c r="D64" s="84">
        <v>-266</v>
      </c>
      <c r="E64" s="84">
        <v>-264</v>
      </c>
      <c r="F64" s="84">
        <v>-282</v>
      </c>
      <c r="G64" s="84">
        <f t="shared" si="232"/>
        <v>-1060</v>
      </c>
      <c r="H64" s="84">
        <v>-254</v>
      </c>
      <c r="I64" s="84">
        <v>-288</v>
      </c>
      <c r="J64" s="84">
        <v>-253</v>
      </c>
      <c r="K64" s="84">
        <f>-302+43</f>
        <v>-259</v>
      </c>
      <c r="L64" s="84">
        <f t="shared" si="236"/>
        <v>-1054</v>
      </c>
      <c r="M64" s="84">
        <v>-243</v>
      </c>
      <c r="N64" s="84">
        <v>-241</v>
      </c>
      <c r="O64" s="84">
        <v>-243</v>
      </c>
      <c r="P64" s="84">
        <v>-246</v>
      </c>
      <c r="Q64" s="84">
        <f t="shared" si="240"/>
        <v>-973</v>
      </c>
      <c r="R64" s="84">
        <v>-255</v>
      </c>
      <c r="S64" s="84">
        <v>-264</v>
      </c>
      <c r="T64" s="84">
        <v>-272</v>
      </c>
      <c r="U64" s="84">
        <v>-302</v>
      </c>
      <c r="V64" s="84">
        <f t="shared" si="244"/>
        <v>-1093</v>
      </c>
      <c r="W64" s="84">
        <v>-315</v>
      </c>
      <c r="X64" s="84">
        <v>-317</v>
      </c>
      <c r="Y64" s="84">
        <v>-328</v>
      </c>
      <c r="Z64" s="84">
        <v>-348</v>
      </c>
      <c r="AA64" s="84">
        <f t="shared" si="246"/>
        <v>-1308</v>
      </c>
      <c r="AB64" s="84">
        <v>-322</v>
      </c>
      <c r="AC64" s="84">
        <v>-327</v>
      </c>
      <c r="AD64" s="84">
        <v>-332</v>
      </c>
      <c r="AE64" s="84">
        <v>-346</v>
      </c>
      <c r="AF64" s="84">
        <f t="shared" si="248"/>
        <v>-1327</v>
      </c>
      <c r="AG64" s="76"/>
      <c r="AM64" s="76"/>
      <c r="AN64" s="76"/>
      <c r="AO64" s="76"/>
      <c r="AP64" s="76"/>
    </row>
    <row r="65" spans="1:42" s="2" customFormat="1">
      <c r="B65" s="102" t="s">
        <v>206</v>
      </c>
      <c r="C65" s="103">
        <v>-14</v>
      </c>
      <c r="D65" s="103">
        <v>-12</v>
      </c>
      <c r="E65" s="103">
        <v>-13</v>
      </c>
      <c r="F65" s="103">
        <v>-14</v>
      </c>
      <c r="G65" s="103">
        <f t="shared" si="232"/>
        <v>-53</v>
      </c>
      <c r="H65" s="103">
        <v>-10</v>
      </c>
      <c r="I65" s="103">
        <v>-9</v>
      </c>
      <c r="J65" s="103">
        <v>-10</v>
      </c>
      <c r="K65" s="103">
        <v>-11</v>
      </c>
      <c r="L65" s="103">
        <f t="shared" si="236"/>
        <v>-40</v>
      </c>
      <c r="M65" s="103">
        <v>-9</v>
      </c>
      <c r="N65" s="103">
        <v>-10</v>
      </c>
      <c r="O65" s="103">
        <v>-8</v>
      </c>
      <c r="P65" s="103">
        <v>-14</v>
      </c>
      <c r="Q65" s="103">
        <f t="shared" si="240"/>
        <v>-41</v>
      </c>
      <c r="R65" s="103">
        <v>-11</v>
      </c>
      <c r="S65" s="103">
        <v>-12</v>
      </c>
      <c r="T65" s="103">
        <v>-13</v>
      </c>
      <c r="U65" s="103">
        <v>-12</v>
      </c>
      <c r="V65" s="103">
        <f t="shared" si="244"/>
        <v>-48</v>
      </c>
      <c r="W65" s="103">
        <v>-12</v>
      </c>
      <c r="X65" s="103">
        <v>-12</v>
      </c>
      <c r="Y65" s="103">
        <v>-16</v>
      </c>
      <c r="Z65" s="103">
        <v>-18</v>
      </c>
      <c r="AA65" s="103">
        <f t="shared" si="246"/>
        <v>-58</v>
      </c>
      <c r="AB65" s="103">
        <v>-22</v>
      </c>
      <c r="AC65" s="103">
        <v>-24</v>
      </c>
      <c r="AD65" s="103">
        <v>-25</v>
      </c>
      <c r="AE65" s="103">
        <v>-11</v>
      </c>
      <c r="AF65" s="103">
        <f t="shared" si="248"/>
        <v>-82</v>
      </c>
      <c r="AG65" s="76"/>
      <c r="AM65" s="76"/>
      <c r="AN65" s="76"/>
      <c r="AO65" s="76"/>
      <c r="AP65" s="76"/>
    </row>
    <row r="66" spans="1:42" s="2" customFormat="1">
      <c r="B66" s="102" t="s">
        <v>7</v>
      </c>
      <c r="C66" s="103">
        <f>SUM(C63:C65)</f>
        <v>984</v>
      </c>
      <c r="D66" s="103">
        <f t="shared" ref="D66:AB66" si="249">SUM(D63:D65)</f>
        <v>1004</v>
      </c>
      <c r="E66" s="103">
        <f t="shared" si="249"/>
        <v>952</v>
      </c>
      <c r="F66" s="103">
        <f t="shared" si="249"/>
        <v>928</v>
      </c>
      <c r="G66" s="103">
        <f t="shared" si="249"/>
        <v>3868</v>
      </c>
      <c r="H66" s="103">
        <f t="shared" si="249"/>
        <v>917</v>
      </c>
      <c r="I66" s="103">
        <f t="shared" si="249"/>
        <v>664</v>
      </c>
      <c r="J66" s="103">
        <f t="shared" si="249"/>
        <v>732</v>
      </c>
      <c r="K66" s="103">
        <f t="shared" si="249"/>
        <v>891</v>
      </c>
      <c r="L66" s="103">
        <f t="shared" si="249"/>
        <v>3204</v>
      </c>
      <c r="M66" s="103">
        <f t="shared" si="249"/>
        <v>1028</v>
      </c>
      <c r="N66" s="103">
        <f>SUM(N63:N65)+1</f>
        <v>1084</v>
      </c>
      <c r="O66" s="103">
        <f t="shared" si="249"/>
        <v>1005</v>
      </c>
      <c r="P66" s="103">
        <f t="shared" si="249"/>
        <v>977</v>
      </c>
      <c r="Q66" s="103">
        <f>SUM(Q63:Q65)+1</f>
        <v>4094</v>
      </c>
      <c r="R66" s="103">
        <f t="shared" si="249"/>
        <v>1282</v>
      </c>
      <c r="S66" s="103">
        <f t="shared" si="249"/>
        <v>1376</v>
      </c>
      <c r="T66" s="103">
        <f t="shared" si="249"/>
        <v>1336</v>
      </c>
      <c r="U66" s="103">
        <f t="shared" si="249"/>
        <v>1340</v>
      </c>
      <c r="V66" s="103">
        <f t="shared" si="249"/>
        <v>5334</v>
      </c>
      <c r="W66" s="103">
        <f>SUM(W63:W65)-1</f>
        <v>1528</v>
      </c>
      <c r="X66" s="103">
        <f>SUM(X63:X65)+1</f>
        <v>1563</v>
      </c>
      <c r="Y66" s="103">
        <f t="shared" si="249"/>
        <v>1487</v>
      </c>
      <c r="Z66" s="103">
        <f t="shared" si="249"/>
        <v>1424</v>
      </c>
      <c r="AA66" s="103">
        <f t="shared" si="249"/>
        <v>6002</v>
      </c>
      <c r="AB66" s="103">
        <f t="shared" si="249"/>
        <v>1490</v>
      </c>
      <c r="AC66" s="103">
        <f t="shared" ref="AC66:AD66" si="250">SUM(AC63:AC65)</f>
        <v>1599</v>
      </c>
      <c r="AD66" s="103">
        <f t="shared" si="250"/>
        <v>1464</v>
      </c>
      <c r="AE66" s="103">
        <f t="shared" ref="AE66:AF66" si="251">SUM(AE63:AE65)</f>
        <v>1587</v>
      </c>
      <c r="AF66" s="103">
        <f t="shared" si="251"/>
        <v>6140</v>
      </c>
      <c r="AG66" s="76"/>
      <c r="AM66" s="76"/>
      <c r="AN66" s="76"/>
      <c r="AO66" s="76"/>
      <c r="AP66" s="76"/>
    </row>
    <row r="67" spans="1:42" s="2" customFormat="1">
      <c r="B67" s="102" t="s">
        <v>249</v>
      </c>
      <c r="C67" s="103">
        <v>-41</v>
      </c>
      <c r="D67" s="103">
        <v>-42</v>
      </c>
      <c r="E67" s="103">
        <v>-50</v>
      </c>
      <c r="F67" s="103">
        <v>-46</v>
      </c>
      <c r="G67" s="103">
        <f t="shared" si="232"/>
        <v>-179</v>
      </c>
      <c r="H67" s="103">
        <v>-52</v>
      </c>
      <c r="I67" s="103">
        <v>-52</v>
      </c>
      <c r="J67" s="103">
        <v>-48</v>
      </c>
      <c r="K67" s="103">
        <v>-46</v>
      </c>
      <c r="L67" s="103">
        <f t="shared" si="236"/>
        <v>-198</v>
      </c>
      <c r="M67" s="103">
        <v>-46</v>
      </c>
      <c r="N67" s="103">
        <v>-47</v>
      </c>
      <c r="O67" s="103">
        <v>-48</v>
      </c>
      <c r="P67" s="103">
        <v>-49</v>
      </c>
      <c r="Q67" s="103">
        <f t="shared" si="240"/>
        <v>-190</v>
      </c>
      <c r="R67" s="103">
        <v>-52</v>
      </c>
      <c r="S67" s="103">
        <v>-57</v>
      </c>
      <c r="T67" s="103">
        <v>-58</v>
      </c>
      <c r="U67" s="103">
        <v>-101</v>
      </c>
      <c r="V67" s="103">
        <f t="shared" si="244"/>
        <v>-268</v>
      </c>
      <c r="W67" s="103">
        <v>-118</v>
      </c>
      <c r="X67" s="103">
        <v>-120</v>
      </c>
      <c r="Y67" s="103">
        <v>-126</v>
      </c>
      <c r="Z67" s="103">
        <v>-120</v>
      </c>
      <c r="AA67" s="103">
        <f t="shared" si="246"/>
        <v>-484</v>
      </c>
      <c r="AB67" s="103">
        <v>-111</v>
      </c>
      <c r="AC67" s="103">
        <v>-116</v>
      </c>
      <c r="AD67" s="103">
        <v>-144</v>
      </c>
      <c r="AE67" s="103">
        <v>-167</v>
      </c>
      <c r="AF67" s="103">
        <f t="shared" ref="AF67:AF69" si="252">SUM(AB67:AE67)</f>
        <v>-538</v>
      </c>
      <c r="AG67" s="76"/>
      <c r="AM67" s="76"/>
      <c r="AN67" s="76"/>
      <c r="AO67" s="76"/>
      <c r="AP67" s="76"/>
    </row>
    <row r="68" spans="1:42" s="2" customFormat="1">
      <c r="B68" s="102" t="s">
        <v>1</v>
      </c>
      <c r="C68" s="103">
        <f>SUM(C66:C67)</f>
        <v>943</v>
      </c>
      <c r="D68" s="103">
        <f t="shared" ref="D68:F68" si="253">SUM(D66:D67)</f>
        <v>962</v>
      </c>
      <c r="E68" s="103">
        <f t="shared" si="253"/>
        <v>902</v>
      </c>
      <c r="F68" s="103">
        <f t="shared" si="253"/>
        <v>882</v>
      </c>
      <c r="G68" s="103">
        <f t="shared" si="232"/>
        <v>3689</v>
      </c>
      <c r="H68" s="103">
        <f>SUM(H66:H67)</f>
        <v>865</v>
      </c>
      <c r="I68" s="103">
        <f t="shared" ref="I68" si="254">SUM(I66:I67)</f>
        <v>612</v>
      </c>
      <c r="J68" s="103">
        <f t="shared" ref="J68" si="255">SUM(J66:J67)</f>
        <v>684</v>
      </c>
      <c r="K68" s="103">
        <f t="shared" ref="K68" si="256">SUM(K66:K67)</f>
        <v>845</v>
      </c>
      <c r="L68" s="103">
        <f t="shared" si="236"/>
        <v>3006</v>
      </c>
      <c r="M68" s="103">
        <f>SUM(M66:M67)</f>
        <v>982</v>
      </c>
      <c r="N68" s="103">
        <f>SUM(N66:N67)-1</f>
        <v>1036</v>
      </c>
      <c r="O68" s="103">
        <f t="shared" ref="O68" si="257">SUM(O66:O67)</f>
        <v>957</v>
      </c>
      <c r="P68" s="103">
        <f t="shared" ref="P68" si="258">SUM(P66:P67)</f>
        <v>928</v>
      </c>
      <c r="Q68" s="103">
        <f t="shared" si="240"/>
        <v>3903</v>
      </c>
      <c r="R68" s="103">
        <f>SUM(R66:R67)</f>
        <v>1230</v>
      </c>
      <c r="S68" s="103">
        <f t="shared" ref="S68" si="259">SUM(S66:S67)</f>
        <v>1319</v>
      </c>
      <c r="T68" s="103">
        <f t="shared" ref="T68" si="260">SUM(T66:T67)</f>
        <v>1278</v>
      </c>
      <c r="U68" s="103">
        <f t="shared" ref="U68" si="261">SUM(U66:U67)</f>
        <v>1239</v>
      </c>
      <c r="V68" s="103">
        <f t="shared" si="244"/>
        <v>5066</v>
      </c>
      <c r="W68" s="103">
        <f>SUM(W66:W67)+1</f>
        <v>1411</v>
      </c>
      <c r="X68" s="103">
        <f>SUM(X66:X67)-1</f>
        <v>1442</v>
      </c>
      <c r="Y68" s="103">
        <f>SUM(Y66:Y67)</f>
        <v>1361</v>
      </c>
      <c r="Z68" s="103">
        <f>SUM(Z66:Z67)</f>
        <v>1304</v>
      </c>
      <c r="AA68" s="103">
        <f t="shared" si="246"/>
        <v>5518</v>
      </c>
      <c r="AB68" s="103">
        <f>SUM(AB66:AB67)</f>
        <v>1379</v>
      </c>
      <c r="AC68" s="103">
        <f>SUM(AC66:AC67)</f>
        <v>1483</v>
      </c>
      <c r="AD68" s="103">
        <f>SUM(AD66:AD67)</f>
        <v>1320</v>
      </c>
      <c r="AE68" s="103">
        <f>SUM(AE66:AE67)</f>
        <v>1420</v>
      </c>
      <c r="AF68" s="103">
        <f t="shared" si="252"/>
        <v>5602</v>
      </c>
      <c r="AG68" s="76"/>
      <c r="AM68" s="76"/>
      <c r="AN68" s="76"/>
      <c r="AO68" s="76"/>
      <c r="AP68" s="76"/>
    </row>
    <row r="69" spans="1:42" s="2" customFormat="1">
      <c r="B69" s="19" t="s">
        <v>55</v>
      </c>
      <c r="C69" s="22">
        <f t="shared" ref="C69:F70" si="262">C14</f>
        <v>-14</v>
      </c>
      <c r="D69" s="22">
        <f t="shared" si="262"/>
        <v>-75</v>
      </c>
      <c r="E69" s="22">
        <f t="shared" si="262"/>
        <v>-101</v>
      </c>
      <c r="F69" s="22">
        <f t="shared" si="262"/>
        <v>-827</v>
      </c>
      <c r="G69" s="22">
        <f t="shared" si="232"/>
        <v>-1017</v>
      </c>
      <c r="H69" s="22">
        <f t="shared" ref="H69:K70" si="263">H14</f>
        <v>-27</v>
      </c>
      <c r="I69" s="22">
        <f t="shared" si="263"/>
        <v>-55</v>
      </c>
      <c r="J69" s="22">
        <f t="shared" si="263"/>
        <v>-71</v>
      </c>
      <c r="K69" s="22">
        <f t="shared" si="263"/>
        <v>-107</v>
      </c>
      <c r="L69" s="22">
        <f t="shared" si="236"/>
        <v>-260</v>
      </c>
      <c r="M69" s="22">
        <f t="shared" ref="M69:P70" si="264">M14</f>
        <v>105</v>
      </c>
      <c r="N69" s="22">
        <f t="shared" si="264"/>
        <v>-40</v>
      </c>
      <c r="O69" s="22">
        <f t="shared" si="264"/>
        <v>-20</v>
      </c>
      <c r="P69" s="22">
        <f t="shared" si="264"/>
        <v>-128</v>
      </c>
      <c r="Q69" s="22">
        <f t="shared" si="240"/>
        <v>-83</v>
      </c>
      <c r="R69" s="22">
        <f t="shared" ref="R69:U70" si="265">R14</f>
        <v>-25</v>
      </c>
      <c r="S69" s="22">
        <f t="shared" si="265"/>
        <v>-33</v>
      </c>
      <c r="T69" s="22">
        <f t="shared" si="265"/>
        <v>-68</v>
      </c>
      <c r="U69" s="22">
        <f t="shared" si="265"/>
        <v>-115</v>
      </c>
      <c r="V69" s="22">
        <f t="shared" si="244"/>
        <v>-241</v>
      </c>
      <c r="W69" s="22">
        <f t="shared" ref="W69:Z70" si="266">W14</f>
        <v>-49</v>
      </c>
      <c r="X69" s="22">
        <f t="shared" si="266"/>
        <v>-194</v>
      </c>
      <c r="Y69" s="22">
        <f t="shared" si="266"/>
        <v>-111</v>
      </c>
      <c r="Z69" s="22">
        <f t="shared" si="266"/>
        <v>-260</v>
      </c>
      <c r="AA69" s="22">
        <f t="shared" si="246"/>
        <v>-614</v>
      </c>
      <c r="AB69" s="22">
        <f t="shared" ref="AB69:AE70" si="267">AB14</f>
        <v>-55</v>
      </c>
      <c r="AC69" s="22">
        <f t="shared" si="267"/>
        <v>-111</v>
      </c>
      <c r="AD69" s="22">
        <f t="shared" si="267"/>
        <v>-73</v>
      </c>
      <c r="AE69" s="22">
        <f t="shared" si="267"/>
        <v>-76</v>
      </c>
      <c r="AF69" s="22">
        <f t="shared" si="252"/>
        <v>-315</v>
      </c>
      <c r="AG69" s="76"/>
      <c r="AM69" s="76"/>
      <c r="AN69" s="76"/>
      <c r="AO69" s="76"/>
      <c r="AP69" s="76"/>
    </row>
    <row r="70" spans="1:42" s="2" customFormat="1">
      <c r="B70" s="23" t="s">
        <v>281</v>
      </c>
      <c r="C70" s="24">
        <f t="shared" si="262"/>
        <v>929</v>
      </c>
      <c r="D70" s="24">
        <f t="shared" si="262"/>
        <v>887</v>
      </c>
      <c r="E70" s="24">
        <f t="shared" si="262"/>
        <v>801</v>
      </c>
      <c r="F70" s="24">
        <f t="shared" si="262"/>
        <v>55</v>
      </c>
      <c r="G70" s="24">
        <f>G15</f>
        <v>2672</v>
      </c>
      <c r="H70" s="24">
        <f t="shared" si="263"/>
        <v>838</v>
      </c>
      <c r="I70" s="24">
        <f t="shared" si="263"/>
        <v>557</v>
      </c>
      <c r="J70" s="24">
        <f t="shared" si="263"/>
        <v>613</v>
      </c>
      <c r="K70" s="24">
        <f t="shared" si="263"/>
        <v>738</v>
      </c>
      <c r="L70" s="24">
        <f>L15</f>
        <v>2746</v>
      </c>
      <c r="M70" s="24">
        <f t="shared" si="264"/>
        <v>1087</v>
      </c>
      <c r="N70" s="24">
        <f t="shared" si="264"/>
        <v>996</v>
      </c>
      <c r="O70" s="24">
        <f t="shared" si="264"/>
        <v>937</v>
      </c>
      <c r="P70" s="24">
        <f t="shared" si="264"/>
        <v>800</v>
      </c>
      <c r="Q70" s="24">
        <f>Q15</f>
        <v>3820</v>
      </c>
      <c r="R70" s="24">
        <f t="shared" si="265"/>
        <v>1205</v>
      </c>
      <c r="S70" s="24">
        <f t="shared" si="265"/>
        <v>1286</v>
      </c>
      <c r="T70" s="24">
        <f t="shared" si="265"/>
        <v>1210</v>
      </c>
      <c r="U70" s="24">
        <f t="shared" si="265"/>
        <v>1124</v>
      </c>
      <c r="V70" s="24">
        <f>V15</f>
        <v>4825</v>
      </c>
      <c r="W70" s="24">
        <f t="shared" si="266"/>
        <v>1362</v>
      </c>
      <c r="X70" s="24">
        <f t="shared" si="266"/>
        <v>1248</v>
      </c>
      <c r="Y70" s="24">
        <f t="shared" si="266"/>
        <v>1250</v>
      </c>
      <c r="Z70" s="24">
        <f t="shared" si="266"/>
        <v>1044</v>
      </c>
      <c r="AA70" s="24">
        <f>AA15</f>
        <v>4904</v>
      </c>
      <c r="AB70" s="24">
        <f t="shared" si="267"/>
        <v>1324</v>
      </c>
      <c r="AC70" s="24">
        <f t="shared" si="267"/>
        <v>1372</v>
      </c>
      <c r="AD70" s="24">
        <f t="shared" si="267"/>
        <v>1247</v>
      </c>
      <c r="AE70" s="24">
        <f t="shared" si="267"/>
        <v>1344</v>
      </c>
      <c r="AF70" s="24">
        <f>AF15</f>
        <v>5287</v>
      </c>
      <c r="AG70" s="76"/>
      <c r="AM70" s="76"/>
      <c r="AN70" s="76"/>
      <c r="AO70" s="76"/>
      <c r="AP70" s="76"/>
    </row>
    <row r="71" spans="1:42" s="2" customFormat="1">
      <c r="B71" s="13" t="s">
        <v>229</v>
      </c>
      <c r="C71" s="25">
        <f t="shared" ref="C71:X71" si="268">C63/C4</f>
        <v>0.20783986655546288</v>
      </c>
      <c r="D71" s="25">
        <f t="shared" si="268"/>
        <v>0.21183079973562458</v>
      </c>
      <c r="E71" s="25">
        <f t="shared" si="268"/>
        <v>0.20767151064548833</v>
      </c>
      <c r="F71" s="25">
        <f t="shared" si="268"/>
        <v>0.20468227424749164</v>
      </c>
      <c r="G71" s="25">
        <f t="shared" si="268"/>
        <v>0.2080183754437252</v>
      </c>
      <c r="H71" s="25">
        <f t="shared" si="268"/>
        <v>0.1960816868670098</v>
      </c>
      <c r="I71" s="25">
        <f t="shared" si="268"/>
        <v>0.19277833500501504</v>
      </c>
      <c r="J71" s="25">
        <f t="shared" si="268"/>
        <v>0.19598187906243844</v>
      </c>
      <c r="K71" s="25">
        <f t="shared" si="268"/>
        <v>0.21464226289517471</v>
      </c>
      <c r="L71" s="25">
        <f t="shared" si="268"/>
        <v>0.1999627803107844</v>
      </c>
      <c r="M71" s="25">
        <f t="shared" si="268"/>
        <v>0.2198557196839574</v>
      </c>
      <c r="N71" s="25">
        <f t="shared" si="268"/>
        <v>0.21944398749794375</v>
      </c>
      <c r="O71" s="25">
        <f t="shared" si="268"/>
        <v>0.21389645776566757</v>
      </c>
      <c r="P71" s="25">
        <f t="shared" si="268"/>
        <v>0.20561835106382978</v>
      </c>
      <c r="Q71" s="25">
        <f t="shared" si="268"/>
        <v>0.21467905334398252</v>
      </c>
      <c r="R71" s="25">
        <f t="shared" si="268"/>
        <v>0.21818181818181817</v>
      </c>
      <c r="S71" s="25">
        <f t="shared" si="268"/>
        <v>0.2247313290708747</v>
      </c>
      <c r="T71" s="25">
        <f t="shared" si="268"/>
        <v>0.21510084925690021</v>
      </c>
      <c r="U71" s="25">
        <f t="shared" si="268"/>
        <v>0.20387033156662146</v>
      </c>
      <c r="V71" s="25">
        <f t="shared" si="268"/>
        <v>0.21515201860774216</v>
      </c>
      <c r="W71" s="25">
        <f t="shared" si="268"/>
        <v>0.21306394214211916</v>
      </c>
      <c r="X71" s="25">
        <f t="shared" si="268"/>
        <v>0.21745630174793007</v>
      </c>
      <c r="Y71" s="25">
        <f>(Y63+1)/Y4</f>
        <v>0.21659966895247104</v>
      </c>
      <c r="Z71" s="25">
        <f>(Z63+1)/Z4</f>
        <v>0.21268257926612041</v>
      </c>
      <c r="AA71" s="25">
        <f>AA63/AA4</f>
        <v>0.21489820918159017</v>
      </c>
      <c r="AB71" s="25">
        <f>AB63/AB4</f>
        <v>0.22273500121447656</v>
      </c>
      <c r="AC71" s="25">
        <f>AC63/AC4</f>
        <v>0.22385489610836873</v>
      </c>
      <c r="AD71" s="25">
        <f>AD63/AD4</f>
        <v>0.21570717839374556</v>
      </c>
      <c r="AE71" s="25">
        <f>(AE63+1)/AE4</f>
        <v>0.221450529431857</v>
      </c>
      <c r="AF71" s="25">
        <f>AF63/AF4</f>
        <v>0.22092478782557801</v>
      </c>
      <c r="AG71" s="76"/>
      <c r="AM71" s="76"/>
      <c r="AN71" s="76"/>
      <c r="AO71" s="76"/>
      <c r="AP71" s="76"/>
    </row>
    <row r="72" spans="1:42" s="2" customFormat="1">
      <c r="B72" s="13" t="s">
        <v>230</v>
      </c>
      <c r="C72" s="25">
        <f t="shared" ref="C72:AF72" si="269">C66/C4</f>
        <v>0.16413678065054213</v>
      </c>
      <c r="D72" s="25">
        <f t="shared" si="269"/>
        <v>0.16589557171183081</v>
      </c>
      <c r="E72" s="25">
        <f t="shared" si="269"/>
        <v>0.16086515714768504</v>
      </c>
      <c r="F72" s="25">
        <f t="shared" si="269"/>
        <v>0.15518394648829431</v>
      </c>
      <c r="G72" s="25">
        <f t="shared" si="269"/>
        <v>0.16153685529338066</v>
      </c>
      <c r="H72" s="25">
        <f t="shared" si="269"/>
        <v>0.15224970944711938</v>
      </c>
      <c r="I72" s="25">
        <f t="shared" si="269"/>
        <v>0.13319959879638918</v>
      </c>
      <c r="J72" s="25">
        <f t="shared" si="269"/>
        <v>0.14417963364191452</v>
      </c>
      <c r="K72" s="25">
        <f t="shared" si="269"/>
        <v>0.16472545757071547</v>
      </c>
      <c r="L72" s="25">
        <f t="shared" si="269"/>
        <v>0.14906485530845817</v>
      </c>
      <c r="M72" s="25">
        <f t="shared" si="269"/>
        <v>0.17657162487117828</v>
      </c>
      <c r="N72" s="25">
        <f t="shared" si="269"/>
        <v>0.17831880243461096</v>
      </c>
      <c r="O72" s="25">
        <f t="shared" si="269"/>
        <v>0.17115122615803816</v>
      </c>
      <c r="P72" s="25">
        <f t="shared" si="269"/>
        <v>0.1624002659574468</v>
      </c>
      <c r="Q72" s="25">
        <f t="shared" si="269"/>
        <v>0.17209634705115809</v>
      </c>
      <c r="R72" s="25">
        <f t="shared" si="269"/>
        <v>0.18069062720225512</v>
      </c>
      <c r="S72" s="25">
        <f t="shared" si="269"/>
        <v>0.18718541695007482</v>
      </c>
      <c r="T72" s="25">
        <f t="shared" si="269"/>
        <v>0.17728237791932058</v>
      </c>
      <c r="U72" s="25">
        <f t="shared" si="269"/>
        <v>0.16516701590040675</v>
      </c>
      <c r="V72" s="25">
        <f t="shared" si="269"/>
        <v>0.17723874397740488</v>
      </c>
      <c r="W72" s="25">
        <f t="shared" si="269"/>
        <v>0.17541040064286534</v>
      </c>
      <c r="X72" s="25">
        <f t="shared" si="269"/>
        <v>0.1797378104875805</v>
      </c>
      <c r="Y72" s="25">
        <f t="shared" si="269"/>
        <v>0.17580988413336487</v>
      </c>
      <c r="Z72" s="25">
        <f t="shared" si="269"/>
        <v>0.16910105688160551</v>
      </c>
      <c r="AA72" s="25">
        <f t="shared" si="269"/>
        <v>0.17505687452604562</v>
      </c>
      <c r="AB72" s="25">
        <f t="shared" si="269"/>
        <v>0.18095700752975469</v>
      </c>
      <c r="AC72" s="25">
        <f t="shared" si="269"/>
        <v>0.18356101480886236</v>
      </c>
      <c r="AD72" s="25">
        <f t="shared" si="269"/>
        <v>0.17341862117981521</v>
      </c>
      <c r="AE72" s="25">
        <f t="shared" si="269"/>
        <v>0.18068996925879541</v>
      </c>
      <c r="AF72" s="25">
        <f t="shared" si="269"/>
        <v>0.17968978636230612</v>
      </c>
      <c r="AG72" s="76"/>
      <c r="AM72" s="76"/>
      <c r="AN72" s="76"/>
      <c r="AO72" s="76"/>
      <c r="AP72" s="76"/>
    </row>
    <row r="73" spans="1:42" s="2" customFormat="1">
      <c r="B73" s="13" t="s">
        <v>231</v>
      </c>
      <c r="C73" s="25">
        <f t="shared" ref="C73:AF73" si="270">C68/C4</f>
        <v>0.15729774812343619</v>
      </c>
      <c r="D73" s="25">
        <f t="shared" si="270"/>
        <v>0.158955717118308</v>
      </c>
      <c r="E73" s="25">
        <f t="shared" si="270"/>
        <v>0.15241635687732341</v>
      </c>
      <c r="F73" s="25">
        <f t="shared" si="270"/>
        <v>0.14749163879598662</v>
      </c>
      <c r="G73" s="25">
        <f t="shared" si="270"/>
        <v>0.15406139068699101</v>
      </c>
      <c r="H73" s="25">
        <f t="shared" si="270"/>
        <v>0.14361613813714097</v>
      </c>
      <c r="I73" s="25">
        <f t="shared" si="270"/>
        <v>0.12276830491474423</v>
      </c>
      <c r="J73" s="25">
        <f t="shared" si="270"/>
        <v>0.13472523143588733</v>
      </c>
      <c r="K73" s="25">
        <f t="shared" si="270"/>
        <v>0.15622111295988167</v>
      </c>
      <c r="L73" s="25">
        <f t="shared" si="270"/>
        <v>0.1398529822275984</v>
      </c>
      <c r="M73" s="25">
        <f t="shared" si="270"/>
        <v>0.16867055994503607</v>
      </c>
      <c r="N73" s="25">
        <f t="shared" si="270"/>
        <v>0.17042276690245106</v>
      </c>
      <c r="O73" s="25">
        <f t="shared" si="270"/>
        <v>0.16297683923705722</v>
      </c>
      <c r="P73" s="25">
        <f t="shared" si="270"/>
        <v>0.15425531914893617</v>
      </c>
      <c r="Q73" s="25">
        <f t="shared" si="270"/>
        <v>0.16406742612131658</v>
      </c>
      <c r="R73" s="25">
        <f t="shared" si="270"/>
        <v>0.17336152219873149</v>
      </c>
      <c r="S73" s="25">
        <f t="shared" si="270"/>
        <v>0.17943136988164876</v>
      </c>
      <c r="T73" s="25">
        <f t="shared" si="270"/>
        <v>0.16958598726114649</v>
      </c>
      <c r="U73" s="25">
        <f t="shared" si="270"/>
        <v>0.15271786022433131</v>
      </c>
      <c r="V73" s="25">
        <f t="shared" si="270"/>
        <v>0.16833361023425819</v>
      </c>
      <c r="W73" s="25">
        <f t="shared" si="270"/>
        <v>0.16197910687636322</v>
      </c>
      <c r="X73" s="25">
        <f t="shared" si="270"/>
        <v>0.16582336706531739</v>
      </c>
      <c r="Y73" s="25">
        <f t="shared" si="270"/>
        <v>0.16091274532986521</v>
      </c>
      <c r="Z73" s="25">
        <f t="shared" si="270"/>
        <v>0.15485096781854887</v>
      </c>
      <c r="AA73" s="25">
        <f t="shared" si="270"/>
        <v>0.16094032549728751</v>
      </c>
      <c r="AB73" s="25">
        <f t="shared" si="270"/>
        <v>0.16747631770706825</v>
      </c>
      <c r="AC73" s="25">
        <f t="shared" si="270"/>
        <v>0.17024451842497992</v>
      </c>
      <c r="AD73" s="25">
        <f t="shared" si="270"/>
        <v>0.15636105188343993</v>
      </c>
      <c r="AE73" s="25">
        <f t="shared" si="270"/>
        <v>0.1616759649322555</v>
      </c>
      <c r="AF73" s="25">
        <f t="shared" si="270"/>
        <v>0.16394498097746563</v>
      </c>
      <c r="AG73" s="76"/>
      <c r="AM73" s="76"/>
      <c r="AN73" s="76"/>
      <c r="AO73" s="76"/>
      <c r="AP73" s="76"/>
    </row>
    <row r="74" spans="1:42" s="2" customFormat="1">
      <c r="B74" s="13"/>
      <c r="C74" s="25"/>
      <c r="D74" s="113"/>
      <c r="E74" s="113"/>
      <c r="F74" s="113"/>
      <c r="G74" s="113"/>
      <c r="H74" s="113"/>
      <c r="I74" s="113"/>
      <c r="J74" s="113"/>
      <c r="K74" s="113"/>
      <c r="L74" s="113"/>
      <c r="M74" s="113"/>
      <c r="N74" s="113"/>
      <c r="O74" s="113"/>
      <c r="P74" s="113"/>
      <c r="Q74" s="113"/>
      <c r="R74" s="113"/>
      <c r="S74" s="114"/>
      <c r="T74" s="115"/>
      <c r="U74" s="115"/>
      <c r="V74" s="113"/>
      <c r="W74" s="113"/>
      <c r="X74" s="113"/>
      <c r="Y74" s="113"/>
      <c r="Z74" s="113"/>
      <c r="AA74" s="113"/>
      <c r="AB74" s="113"/>
      <c r="AC74" s="113"/>
      <c r="AD74" s="113"/>
      <c r="AE74" s="113"/>
      <c r="AF74" s="113"/>
      <c r="AG74" s="76"/>
      <c r="AM74" s="76"/>
      <c r="AN74" s="76"/>
      <c r="AO74" s="76"/>
      <c r="AP74" s="76"/>
    </row>
    <row r="75" spans="1:42" s="2" customFormat="1">
      <c r="B75" s="13"/>
      <c r="C75" s="25"/>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76"/>
      <c r="AM75" s="76"/>
      <c r="AN75" s="76"/>
      <c r="AO75" s="76"/>
      <c r="AP75" s="76"/>
    </row>
    <row r="76" spans="1:42" s="2" customFormat="1">
      <c r="B76" s="21" t="s">
        <v>283</v>
      </c>
      <c r="C76" s="7" t="s">
        <v>145</v>
      </c>
      <c r="D76" s="7" t="s">
        <v>146</v>
      </c>
      <c r="E76" s="7" t="s">
        <v>147</v>
      </c>
      <c r="F76" s="7" t="s">
        <v>148</v>
      </c>
      <c r="G76" s="7" t="s">
        <v>8</v>
      </c>
      <c r="H76" s="7" t="s">
        <v>149</v>
      </c>
      <c r="I76" s="7" t="s">
        <v>150</v>
      </c>
      <c r="J76" s="7" t="s">
        <v>151</v>
      </c>
      <c r="K76" s="7" t="s">
        <v>152</v>
      </c>
      <c r="L76" s="7" t="s">
        <v>9</v>
      </c>
      <c r="M76" s="7" t="s">
        <v>153</v>
      </c>
      <c r="N76" s="7" t="s">
        <v>154</v>
      </c>
      <c r="O76" s="7" t="s">
        <v>155</v>
      </c>
      <c r="P76" s="7" t="s">
        <v>156</v>
      </c>
      <c r="Q76" s="7" t="s">
        <v>10</v>
      </c>
      <c r="R76" s="7" t="s">
        <v>157</v>
      </c>
      <c r="S76" s="7" t="s">
        <v>158</v>
      </c>
      <c r="T76" s="7" t="s">
        <v>159</v>
      </c>
      <c r="U76" s="7" t="s">
        <v>240</v>
      </c>
      <c r="V76" s="7" t="s">
        <v>241</v>
      </c>
      <c r="W76" s="7" t="s">
        <v>243</v>
      </c>
      <c r="X76" s="7" t="str">
        <f>X61</f>
        <v>Q2 2023</v>
      </c>
      <c r="Y76" s="7" t="str">
        <f>Y61</f>
        <v>Q3 2023</v>
      </c>
      <c r="Z76" s="7" t="str">
        <f>Z61</f>
        <v>Q4 2023</v>
      </c>
      <c r="AA76" s="7" t="s">
        <v>258</v>
      </c>
      <c r="AB76" s="7" t="s">
        <v>259</v>
      </c>
      <c r="AC76" s="7" t="str">
        <f>+AC61</f>
        <v>Q2 2024</v>
      </c>
      <c r="AD76" s="7" t="str">
        <f>+AD61</f>
        <v>Q3 2024</v>
      </c>
      <c r="AE76" s="7" t="str">
        <f>AE61</f>
        <v>Q4 2024</v>
      </c>
      <c r="AF76" s="7" t="s">
        <v>302</v>
      </c>
      <c r="AG76" s="76"/>
      <c r="AM76" s="76"/>
      <c r="AN76" s="76"/>
      <c r="AO76" s="76"/>
      <c r="AP76" s="76"/>
    </row>
    <row r="77" spans="1:42" s="54" customFormat="1">
      <c r="A77" s="1"/>
      <c r="B77" s="85" t="s">
        <v>130</v>
      </c>
      <c r="C77" s="11">
        <v>322</v>
      </c>
      <c r="D77" s="11">
        <v>362</v>
      </c>
      <c r="E77" s="11">
        <v>366</v>
      </c>
      <c r="F77" s="11">
        <v>374</v>
      </c>
      <c r="G77" s="11">
        <v>374</v>
      </c>
      <c r="H77" s="11">
        <v>385</v>
      </c>
      <c r="I77" s="11">
        <v>344</v>
      </c>
      <c r="J77" s="11">
        <v>340</v>
      </c>
      <c r="K77" s="11">
        <v>330</v>
      </c>
      <c r="L77" s="11">
        <v>330</v>
      </c>
      <c r="M77" s="11">
        <v>286</v>
      </c>
      <c r="N77" s="11">
        <v>272</v>
      </c>
      <c r="O77" s="86">
        <v>257</v>
      </c>
      <c r="P77" s="86">
        <v>234</v>
      </c>
      <c r="Q77" s="86">
        <v>234</v>
      </c>
      <c r="R77" s="86">
        <v>222</v>
      </c>
      <c r="S77" s="86">
        <v>210</v>
      </c>
      <c r="T77" s="86">
        <v>221</v>
      </c>
      <c r="U77" s="86">
        <v>303</v>
      </c>
      <c r="V77" s="86">
        <v>303</v>
      </c>
      <c r="W77" s="86">
        <v>476</v>
      </c>
      <c r="X77" s="86">
        <v>542</v>
      </c>
      <c r="Y77" s="86">
        <v>515</v>
      </c>
      <c r="Z77" s="86">
        <v>422</v>
      </c>
      <c r="AA77" s="86">
        <v>422</v>
      </c>
      <c r="AB77" s="86">
        <v>221</v>
      </c>
      <c r="AC77" s="86">
        <v>169</v>
      </c>
      <c r="AD77" s="86">
        <v>237</v>
      </c>
      <c r="AE77" s="86">
        <v>317</v>
      </c>
      <c r="AF77" s="86">
        <f>+AE77</f>
        <v>317</v>
      </c>
      <c r="AG77" s="76"/>
      <c r="AM77" s="76"/>
      <c r="AN77" s="76"/>
      <c r="AO77" s="76"/>
      <c r="AP77" s="76"/>
    </row>
    <row r="78" spans="1:42" s="54" customFormat="1">
      <c r="B78" s="85" t="s">
        <v>284</v>
      </c>
      <c r="C78" s="11">
        <v>5955</v>
      </c>
      <c r="D78" s="11">
        <v>6044</v>
      </c>
      <c r="E78" s="11">
        <v>5999</v>
      </c>
      <c r="F78" s="11">
        <v>6066</v>
      </c>
      <c r="G78" s="11">
        <v>6066</v>
      </c>
      <c r="H78" s="11">
        <v>5995</v>
      </c>
      <c r="I78" s="11">
        <v>5652</v>
      </c>
      <c r="J78" s="11">
        <v>5617</v>
      </c>
      <c r="K78" s="11">
        <v>5817</v>
      </c>
      <c r="L78" s="11">
        <v>5817</v>
      </c>
      <c r="M78" s="11">
        <v>6070</v>
      </c>
      <c r="N78" s="11">
        <v>6555</v>
      </c>
      <c r="O78" s="86">
        <v>6835</v>
      </c>
      <c r="P78" s="86">
        <v>6931</v>
      </c>
      <c r="Q78" s="86">
        <v>6931</v>
      </c>
      <c r="R78" s="86">
        <v>7253</v>
      </c>
      <c r="S78" s="86">
        <v>7731</v>
      </c>
      <c r="T78" s="86">
        <v>8142</v>
      </c>
      <c r="U78" s="86">
        <v>8772</v>
      </c>
      <c r="V78" s="86">
        <v>8772</v>
      </c>
      <c r="W78" s="86">
        <v>9061</v>
      </c>
      <c r="X78" s="86">
        <v>14760</v>
      </c>
      <c r="Y78" s="86">
        <v>14425</v>
      </c>
      <c r="Z78" s="86">
        <v>13786</v>
      </c>
      <c r="AA78" s="86">
        <v>13786</v>
      </c>
      <c r="AB78" s="86">
        <v>13038</v>
      </c>
      <c r="AC78" s="86">
        <v>6880</v>
      </c>
      <c r="AD78" s="86">
        <v>6907</v>
      </c>
      <c r="AE78" s="86">
        <v>7244</v>
      </c>
      <c r="AF78" s="86">
        <f>+AE78</f>
        <v>7244</v>
      </c>
      <c r="AG78" s="76"/>
      <c r="AM78" s="76"/>
      <c r="AN78" s="76"/>
      <c r="AO78" s="76"/>
      <c r="AP78" s="76"/>
    </row>
    <row r="79" spans="1:42" s="2" customFormat="1">
      <c r="B79" s="23" t="s">
        <v>42</v>
      </c>
      <c r="C79" s="88">
        <f t="shared" ref="C79:S79" si="271">C78/C77</f>
        <v>18.493788819875775</v>
      </c>
      <c r="D79" s="88">
        <f t="shared" si="271"/>
        <v>16.696132596685082</v>
      </c>
      <c r="E79" s="88">
        <f t="shared" si="271"/>
        <v>16.39071038251366</v>
      </c>
      <c r="F79" s="88">
        <f t="shared" si="271"/>
        <v>16.219251336898395</v>
      </c>
      <c r="G79" s="88">
        <f t="shared" si="271"/>
        <v>16.219251336898395</v>
      </c>
      <c r="H79" s="88">
        <f t="shared" si="271"/>
        <v>15.571428571428571</v>
      </c>
      <c r="I79" s="88">
        <f t="shared" si="271"/>
        <v>16.430232558139537</v>
      </c>
      <c r="J79" s="88">
        <f t="shared" si="271"/>
        <v>16.520588235294117</v>
      </c>
      <c r="K79" s="88">
        <f t="shared" si="271"/>
        <v>17.627272727272729</v>
      </c>
      <c r="L79" s="88">
        <f t="shared" si="271"/>
        <v>17.627272727272729</v>
      </c>
      <c r="M79" s="88">
        <f t="shared" si="271"/>
        <v>21.223776223776223</v>
      </c>
      <c r="N79" s="88">
        <f t="shared" si="271"/>
        <v>24.099264705882351</v>
      </c>
      <c r="O79" s="88">
        <f t="shared" si="271"/>
        <v>26.595330739299612</v>
      </c>
      <c r="P79" s="88">
        <f t="shared" si="271"/>
        <v>29.619658119658119</v>
      </c>
      <c r="Q79" s="88">
        <f t="shared" si="271"/>
        <v>29.619658119658119</v>
      </c>
      <c r="R79" s="88">
        <f t="shared" si="271"/>
        <v>32.671171171171174</v>
      </c>
      <c r="S79" s="88">
        <f t="shared" si="271"/>
        <v>36.814285714285717</v>
      </c>
      <c r="T79" s="88">
        <f t="shared" ref="T79:W79" si="272">T78/T77</f>
        <v>36.841628959276015</v>
      </c>
      <c r="U79" s="88">
        <f t="shared" si="272"/>
        <v>28.950495049504951</v>
      </c>
      <c r="V79" s="88">
        <f t="shared" si="272"/>
        <v>28.950495049504951</v>
      </c>
      <c r="W79" s="88">
        <f t="shared" si="272"/>
        <v>19.035714285714285</v>
      </c>
      <c r="X79" s="88">
        <f t="shared" ref="X79:Z79" si="273">X78/X77</f>
        <v>27.232472324723247</v>
      </c>
      <c r="Y79" s="88">
        <f t="shared" si="273"/>
        <v>28.009708737864077</v>
      </c>
      <c r="Z79" s="88">
        <f t="shared" si="273"/>
        <v>32.66824644549763</v>
      </c>
      <c r="AA79" s="88">
        <f t="shared" ref="AA79:AB79" si="274">AA78/AA77</f>
        <v>32.66824644549763</v>
      </c>
      <c r="AB79" s="88">
        <f t="shared" si="274"/>
        <v>58.995475113122168</v>
      </c>
      <c r="AC79" s="88">
        <f t="shared" ref="AC79:AF79" si="275">AC78/AC77</f>
        <v>40.710059171597635</v>
      </c>
      <c r="AD79" s="88">
        <f t="shared" si="275"/>
        <v>29.143459915611814</v>
      </c>
      <c r="AE79" s="88">
        <f t="shared" si="275"/>
        <v>22.851735015772871</v>
      </c>
      <c r="AF79" s="88">
        <f t="shared" si="275"/>
        <v>22.851735015772871</v>
      </c>
      <c r="AG79" s="76"/>
      <c r="AM79" s="76"/>
      <c r="AN79" s="76"/>
      <c r="AO79" s="76"/>
      <c r="AP79" s="76"/>
    </row>
    <row r="80" spans="1:42" s="2" customFormat="1">
      <c r="AG80" s="76"/>
      <c r="AM80" s="76"/>
      <c r="AN80" s="76"/>
      <c r="AO80" s="76"/>
      <c r="AP80" s="76"/>
    </row>
    <row r="81" spans="1:42" s="2" customFormat="1">
      <c r="B81" s="77"/>
      <c r="S81" s="77"/>
      <c r="AG81" s="76"/>
      <c r="AM81" s="76"/>
      <c r="AN81" s="76"/>
      <c r="AO81" s="76"/>
      <c r="AP81" s="76"/>
    </row>
    <row r="82" spans="1:42" s="2" customFormat="1">
      <c r="B82" s="21" t="s">
        <v>75</v>
      </c>
      <c r="C82" s="7" t="s">
        <v>145</v>
      </c>
      <c r="D82" s="7" t="s">
        <v>146</v>
      </c>
      <c r="E82" s="7" t="s">
        <v>147</v>
      </c>
      <c r="F82" s="7" t="s">
        <v>148</v>
      </c>
      <c r="G82" s="7" t="s">
        <v>8</v>
      </c>
      <c r="H82" s="7" t="s">
        <v>149</v>
      </c>
      <c r="I82" s="7" t="s">
        <v>150</v>
      </c>
      <c r="J82" s="7" t="s">
        <v>151</v>
      </c>
      <c r="K82" s="7" t="s">
        <v>152</v>
      </c>
      <c r="L82" s="7" t="s">
        <v>9</v>
      </c>
      <c r="M82" s="7" t="s">
        <v>153</v>
      </c>
      <c r="N82" s="7" t="s">
        <v>154</v>
      </c>
      <c r="O82" s="7" t="s">
        <v>155</v>
      </c>
      <c r="P82" s="7" t="s">
        <v>156</v>
      </c>
      <c r="Q82" s="7" t="s">
        <v>10</v>
      </c>
      <c r="R82" s="7" t="s">
        <v>157</v>
      </c>
      <c r="S82" s="7" t="s">
        <v>158</v>
      </c>
      <c r="T82" s="7" t="s">
        <v>159</v>
      </c>
      <c r="U82" s="7" t="s">
        <v>240</v>
      </c>
      <c r="V82" s="7" t="s">
        <v>241</v>
      </c>
      <c r="W82" s="7" t="s">
        <v>243</v>
      </c>
      <c r="X82" s="7" t="str">
        <f>X76</f>
        <v>Q2 2023</v>
      </c>
      <c r="Y82" s="7" t="str">
        <f>Y76</f>
        <v>Q3 2023</v>
      </c>
      <c r="Z82" s="7" t="str">
        <f>Z76</f>
        <v>Q4 2023</v>
      </c>
      <c r="AA82" s="7" t="s">
        <v>258</v>
      </c>
      <c r="AB82" s="7" t="s">
        <v>259</v>
      </c>
      <c r="AC82" s="7" t="str">
        <f>+AC76</f>
        <v>Q2 2024</v>
      </c>
      <c r="AD82" s="7" t="str">
        <f>+AD76</f>
        <v>Q3 2024</v>
      </c>
      <c r="AE82" s="7" t="str">
        <f>AE76</f>
        <v>Q4 2024</v>
      </c>
      <c r="AF82" s="7" t="s">
        <v>302</v>
      </c>
      <c r="AG82" s="76"/>
      <c r="AM82" s="76"/>
      <c r="AN82" s="76"/>
      <c r="AO82" s="76"/>
      <c r="AP82" s="76"/>
    </row>
    <row r="83" spans="1:42" s="2" customFormat="1">
      <c r="B83" s="13" t="s">
        <v>131</v>
      </c>
      <c r="C83" s="53">
        <v>143.94999999999999</v>
      </c>
      <c r="D83" s="53">
        <v>134.80000000000001</v>
      </c>
      <c r="E83" s="13">
        <v>138.1</v>
      </c>
      <c r="F83" s="53">
        <v>168.55</v>
      </c>
      <c r="G83" s="53">
        <v>168.55</v>
      </c>
      <c r="H83" s="53">
        <v>107.35</v>
      </c>
      <c r="I83" s="53">
        <v>135.65</v>
      </c>
      <c r="J83" s="13">
        <v>159.25</v>
      </c>
      <c r="K83" s="13">
        <v>182.5</v>
      </c>
      <c r="L83" s="13">
        <v>182.5</v>
      </c>
      <c r="M83" s="13">
        <v>222</v>
      </c>
      <c r="N83" s="13">
        <v>198.7</v>
      </c>
      <c r="O83" s="13">
        <v>187.2</v>
      </c>
      <c r="P83" s="13">
        <v>237.8</v>
      </c>
      <c r="Q83" s="13">
        <v>237.8</v>
      </c>
      <c r="R83" s="13">
        <v>219</v>
      </c>
      <c r="S83" s="13">
        <v>206.1</v>
      </c>
      <c r="T83" s="13">
        <v>209.9</v>
      </c>
      <c r="U83" s="13">
        <v>240.8</v>
      </c>
      <c r="V83" s="13">
        <v>240.8</v>
      </c>
      <c r="W83" s="13">
        <v>294.89999999999998</v>
      </c>
      <c r="X83" s="13">
        <v>261.39999999999998</v>
      </c>
      <c r="Y83" s="13">
        <v>272.2</v>
      </c>
      <c r="Z83" s="13">
        <v>337.6</v>
      </c>
      <c r="AA83" s="13">
        <v>337.6</v>
      </c>
      <c r="AB83" s="13">
        <v>382.9</v>
      </c>
      <c r="AC83" s="13">
        <v>412.4</v>
      </c>
      <c r="AD83" s="13">
        <v>390.2</v>
      </c>
      <c r="AE83" s="13">
        <v>378.6</v>
      </c>
      <c r="AF83" s="13">
        <f>+AE83</f>
        <v>378.6</v>
      </c>
      <c r="AG83" s="76"/>
      <c r="AM83" s="76"/>
      <c r="AN83" s="76"/>
      <c r="AO83" s="76"/>
      <c r="AP83" s="76"/>
    </row>
    <row r="84" spans="1:42" s="2" customFormat="1">
      <c r="A84" s="1"/>
      <c r="B84" s="13" t="s">
        <v>132</v>
      </c>
      <c r="C84" s="13">
        <v>11.55</v>
      </c>
      <c r="D84" s="13">
        <v>11.22</v>
      </c>
      <c r="E84" s="13">
        <v>10.77</v>
      </c>
      <c r="F84" s="13">
        <v>-0.73</v>
      </c>
      <c r="G84" s="13">
        <v>-0.73</v>
      </c>
      <c r="H84" s="13">
        <v>-0.82</v>
      </c>
      <c r="I84" s="13">
        <v>-1.69</v>
      </c>
      <c r="J84" s="13">
        <v>-1.72</v>
      </c>
      <c r="K84" s="13">
        <v>10</v>
      </c>
      <c r="L84" s="13">
        <v>10</v>
      </c>
      <c r="M84" s="13">
        <v>11.03</v>
      </c>
      <c r="N84" s="13">
        <v>12.58</v>
      </c>
      <c r="O84" s="13">
        <v>13.37</v>
      </c>
      <c r="P84" s="13">
        <v>13.71</v>
      </c>
      <c r="Q84" s="13">
        <v>13.71</v>
      </c>
      <c r="R84" s="13">
        <v>14.45</v>
      </c>
      <c r="S84" s="13">
        <v>16.45</v>
      </c>
      <c r="T84" s="13">
        <v>18.02</v>
      </c>
      <c r="U84" s="13">
        <v>19.93</v>
      </c>
      <c r="V84" s="13">
        <v>19.940000000000001</v>
      </c>
      <c r="W84" s="13">
        <v>20.45</v>
      </c>
      <c r="X84" s="13">
        <v>42.21</v>
      </c>
      <c r="Y84" s="13">
        <v>41.36</v>
      </c>
      <c r="Z84" s="13">
        <v>40.24</v>
      </c>
      <c r="AA84" s="13">
        <v>40.24</v>
      </c>
      <c r="AB84" s="13">
        <v>38.97</v>
      </c>
      <c r="AC84" s="13">
        <v>15.44</v>
      </c>
      <c r="AD84" s="111">
        <v>15.14</v>
      </c>
      <c r="AE84" s="13">
        <v>16.739999999999998</v>
      </c>
      <c r="AF84" s="13">
        <f>+AE84</f>
        <v>16.739999999999998</v>
      </c>
      <c r="AG84" s="76"/>
      <c r="AM84" s="76"/>
      <c r="AN84" s="76"/>
      <c r="AO84" s="76"/>
      <c r="AP84" s="76"/>
    </row>
    <row r="85" spans="1:42" s="2" customFormat="1">
      <c r="B85" s="23" t="s">
        <v>75</v>
      </c>
      <c r="C85" s="26">
        <f t="shared" ref="C85:T85" si="276">C83/C84</f>
        <v>12.463203463203461</v>
      </c>
      <c r="D85" s="26">
        <f t="shared" si="276"/>
        <v>12.014260249554367</v>
      </c>
      <c r="E85" s="26">
        <f t="shared" si="276"/>
        <v>12.822655524605386</v>
      </c>
      <c r="F85" s="26">
        <f t="shared" si="276"/>
        <v>-230.89041095890414</v>
      </c>
      <c r="G85" s="26">
        <f t="shared" si="276"/>
        <v>-230.89041095890414</v>
      </c>
      <c r="H85" s="26">
        <f t="shared" si="276"/>
        <v>-130.91463414634146</v>
      </c>
      <c r="I85" s="26">
        <f t="shared" si="276"/>
        <v>-80.266272189349124</v>
      </c>
      <c r="J85" s="26">
        <f t="shared" si="276"/>
        <v>-92.587209302325576</v>
      </c>
      <c r="K85" s="26">
        <f t="shared" si="276"/>
        <v>18.25</v>
      </c>
      <c r="L85" s="26">
        <f t="shared" si="276"/>
        <v>18.25</v>
      </c>
      <c r="M85" s="26">
        <f t="shared" si="276"/>
        <v>20.126926563916591</v>
      </c>
      <c r="N85" s="26">
        <f t="shared" si="276"/>
        <v>15.794912559618441</v>
      </c>
      <c r="O85" s="26">
        <f t="shared" si="276"/>
        <v>14.00149588631264</v>
      </c>
      <c r="P85" s="26">
        <f t="shared" si="276"/>
        <v>17.345003646973012</v>
      </c>
      <c r="Q85" s="26">
        <f t="shared" si="276"/>
        <v>17.345003646973012</v>
      </c>
      <c r="R85" s="26">
        <f t="shared" si="276"/>
        <v>15.155709342560554</v>
      </c>
      <c r="S85" s="26">
        <f t="shared" si="276"/>
        <v>12.52887537993921</v>
      </c>
      <c r="T85" s="26">
        <f t="shared" si="276"/>
        <v>11.648168701442842</v>
      </c>
      <c r="U85" s="26">
        <f t="shared" ref="U85:W85" si="277">U83/U84</f>
        <v>12.082288008028099</v>
      </c>
      <c r="V85" s="26">
        <f t="shared" si="277"/>
        <v>12.076228686058174</v>
      </c>
      <c r="W85" s="26">
        <f t="shared" si="277"/>
        <v>14.420537897310513</v>
      </c>
      <c r="X85" s="26">
        <f t="shared" ref="X85:Z85" si="278">X83/X84</f>
        <v>6.1928452973229087</v>
      </c>
      <c r="Y85" s="26">
        <f t="shared" si="278"/>
        <v>6.5812379110251449</v>
      </c>
      <c r="Z85" s="26">
        <f t="shared" si="278"/>
        <v>8.389662027833003</v>
      </c>
      <c r="AA85" s="26">
        <f t="shared" ref="AA85:AB85" si="279">AA83/AA84</f>
        <v>8.389662027833003</v>
      </c>
      <c r="AB85" s="26">
        <f t="shared" si="279"/>
        <v>9.8255068001026427</v>
      </c>
      <c r="AC85" s="26">
        <f t="shared" ref="AC85:AF85" si="280">AC83/AC84</f>
        <v>26.709844559585491</v>
      </c>
      <c r="AD85" s="26">
        <f t="shared" si="280"/>
        <v>25.772787318361953</v>
      </c>
      <c r="AE85" s="26">
        <f t="shared" si="280"/>
        <v>22.616487455197134</v>
      </c>
      <c r="AF85" s="26">
        <f t="shared" si="280"/>
        <v>22.616487455197134</v>
      </c>
      <c r="AG85" s="76"/>
      <c r="AM85" s="76"/>
      <c r="AN85" s="76"/>
      <c r="AO85" s="76"/>
      <c r="AP85" s="76"/>
    </row>
    <row r="86" spans="1:42" s="2" customFormat="1">
      <c r="B86" s="27"/>
      <c r="C86" s="82"/>
      <c r="D86" s="82"/>
      <c r="E86" s="82"/>
      <c r="F86" s="82"/>
      <c r="G86" s="82"/>
      <c r="H86" s="82"/>
      <c r="I86" s="82"/>
      <c r="J86" s="82"/>
      <c r="K86" s="82"/>
      <c r="L86" s="82"/>
      <c r="M86" s="82"/>
      <c r="N86" s="82"/>
      <c r="O86" s="82"/>
      <c r="P86" s="82"/>
      <c r="Q86" s="82"/>
      <c r="R86" s="27"/>
      <c r="S86" s="27"/>
      <c r="V86" s="82"/>
      <c r="W86" s="27"/>
      <c r="X86" s="27"/>
      <c r="Y86" s="27"/>
      <c r="Z86" s="27"/>
      <c r="AA86" s="82"/>
      <c r="AB86" s="27"/>
      <c r="AC86" s="27"/>
      <c r="AD86" s="27"/>
      <c r="AE86" s="27"/>
      <c r="AF86" s="82"/>
      <c r="AG86" s="76"/>
      <c r="AM86" s="76"/>
      <c r="AN86" s="76"/>
      <c r="AO86" s="76"/>
      <c r="AP86" s="76"/>
    </row>
    <row r="87" spans="1:42" s="2" customFormat="1" ht="18.75">
      <c r="B87" s="81"/>
      <c r="C87" s="28"/>
      <c r="D87" s="28"/>
      <c r="E87" s="28"/>
      <c r="F87" s="28"/>
      <c r="G87" s="28"/>
      <c r="H87" s="28"/>
      <c r="I87" s="28"/>
      <c r="J87" s="28"/>
      <c r="K87" s="28"/>
      <c r="L87" s="28"/>
      <c r="M87" s="28"/>
      <c r="N87" s="28"/>
      <c r="O87" s="28"/>
      <c r="P87" s="28"/>
      <c r="Q87" s="28"/>
      <c r="R87" s="28"/>
      <c r="S87" s="81"/>
      <c r="V87" s="28"/>
      <c r="W87" s="28"/>
      <c r="X87" s="28"/>
      <c r="Y87" s="28"/>
      <c r="Z87" s="28"/>
      <c r="AA87" s="28"/>
      <c r="AB87" s="28"/>
      <c r="AC87" s="28"/>
      <c r="AD87" s="28"/>
      <c r="AE87" s="28"/>
      <c r="AF87" s="28"/>
      <c r="AG87" s="76"/>
      <c r="AM87" s="76"/>
      <c r="AN87" s="76"/>
      <c r="AO87" s="76"/>
      <c r="AP87" s="76"/>
    </row>
    <row r="88" spans="1:42" s="2" customFormat="1">
      <c r="B88" s="21" t="s">
        <v>285</v>
      </c>
      <c r="C88" s="7" t="s">
        <v>145</v>
      </c>
      <c r="D88" s="7" t="s">
        <v>146</v>
      </c>
      <c r="E88" s="7" t="s">
        <v>147</v>
      </c>
      <c r="F88" s="7" t="s">
        <v>148</v>
      </c>
      <c r="G88" s="7" t="s">
        <v>8</v>
      </c>
      <c r="H88" s="7" t="s">
        <v>149</v>
      </c>
      <c r="I88" s="7" t="s">
        <v>150</v>
      </c>
      <c r="J88" s="7" t="s">
        <v>151</v>
      </c>
      <c r="K88" s="7" t="s">
        <v>152</v>
      </c>
      <c r="L88" s="7" t="s">
        <v>9</v>
      </c>
      <c r="M88" s="7" t="s">
        <v>153</v>
      </c>
      <c r="N88" s="7" t="s">
        <v>154</v>
      </c>
      <c r="O88" s="7" t="s">
        <v>155</v>
      </c>
      <c r="P88" s="7" t="s">
        <v>156</v>
      </c>
      <c r="Q88" s="7" t="s">
        <v>10</v>
      </c>
      <c r="R88" s="7" t="s">
        <v>157</v>
      </c>
      <c r="S88" s="7" t="s">
        <v>158</v>
      </c>
      <c r="T88" s="7" t="s">
        <v>159</v>
      </c>
      <c r="U88" s="7" t="s">
        <v>240</v>
      </c>
      <c r="V88" s="7" t="s">
        <v>241</v>
      </c>
      <c r="W88" s="7" t="s">
        <v>243</v>
      </c>
      <c r="X88" s="7" t="str">
        <f>X82</f>
        <v>Q2 2023</v>
      </c>
      <c r="Y88" s="7" t="str">
        <f>Y82</f>
        <v>Q3 2023</v>
      </c>
      <c r="Z88" s="7" t="str">
        <f>Z82</f>
        <v>Q4 2023</v>
      </c>
      <c r="AA88" s="7" t="s">
        <v>258</v>
      </c>
      <c r="AB88" s="7" t="s">
        <v>259</v>
      </c>
      <c r="AC88" s="7" t="str">
        <f>+AC82</f>
        <v>Q2 2024</v>
      </c>
      <c r="AD88" s="7" t="str">
        <f>+AD82</f>
        <v>Q3 2024</v>
      </c>
      <c r="AE88" s="7" t="str">
        <f>AE82</f>
        <v>Q4 2024</v>
      </c>
      <c r="AF88" s="7" t="s">
        <v>302</v>
      </c>
      <c r="AG88" s="76"/>
      <c r="AM88" s="76"/>
      <c r="AN88" s="76"/>
      <c r="AO88" s="76"/>
      <c r="AP88" s="76"/>
    </row>
    <row r="89" spans="1:42" s="2" customFormat="1">
      <c r="B89" s="13" t="s">
        <v>133</v>
      </c>
      <c r="C89" s="22">
        <v>3392</v>
      </c>
      <c r="D89" s="22">
        <v>3477</v>
      </c>
      <c r="E89" s="22">
        <v>3535</v>
      </c>
      <c r="F89" s="22">
        <v>3689</v>
      </c>
      <c r="G89" s="22">
        <v>3689</v>
      </c>
      <c r="H89" s="22">
        <f>D13+E13+F13+H13</f>
        <v>3611</v>
      </c>
      <c r="I89" s="22">
        <f>E13+F13+H13+I13</f>
        <v>3261</v>
      </c>
      <c r="J89" s="22">
        <f>F13+H13+I13+J13</f>
        <v>3043</v>
      </c>
      <c r="K89" s="22">
        <f>H13+I13+J13+K13</f>
        <v>3006</v>
      </c>
      <c r="L89" s="22">
        <f>L13</f>
        <v>3006</v>
      </c>
      <c r="M89" s="22">
        <f>I13+J13+K13+M13</f>
        <v>3123</v>
      </c>
      <c r="N89" s="22">
        <f>J13+K13+M13+N13</f>
        <v>3547</v>
      </c>
      <c r="O89" s="22">
        <f>K13+M13+N13+O13</f>
        <v>3820</v>
      </c>
      <c r="P89" s="22">
        <f>M13+N13+O13+P13</f>
        <v>3903</v>
      </c>
      <c r="Q89" s="22">
        <f>Q13</f>
        <v>3903</v>
      </c>
      <c r="R89" s="22">
        <f>N13+O13+P13+R13</f>
        <v>4151</v>
      </c>
      <c r="S89" s="22">
        <f>O13+P13+R13+S13</f>
        <v>4434</v>
      </c>
      <c r="T89" s="22">
        <f>P13+R13+S13+T13</f>
        <v>4755</v>
      </c>
      <c r="U89" s="22">
        <f>R13+S13+T13+U13</f>
        <v>5066</v>
      </c>
      <c r="V89" s="22">
        <f>V13</f>
        <v>5066</v>
      </c>
      <c r="W89" s="22">
        <f>S13+T13+U13+W13</f>
        <v>5247</v>
      </c>
      <c r="X89" s="22">
        <f>T13+U13+W13+X13</f>
        <v>5370</v>
      </c>
      <c r="Y89" s="22">
        <f>U13+W13+X13+Y13</f>
        <v>5453</v>
      </c>
      <c r="Z89" s="22">
        <f>W13+X13+Y13+Z13</f>
        <v>5518</v>
      </c>
      <c r="AA89" s="22">
        <f>AA13</f>
        <v>5518</v>
      </c>
      <c r="AB89" s="22">
        <f>X13+Y13+Z13+AB13</f>
        <v>5486</v>
      </c>
      <c r="AC89" s="106">
        <f>Y13+Z13+AB13+AC13</f>
        <v>5527</v>
      </c>
      <c r="AD89" s="106">
        <f>Z13+AB13+AC13+AD13</f>
        <v>5486</v>
      </c>
      <c r="AE89" s="22">
        <f>AB13+AC13+AD13+AE13</f>
        <v>5602</v>
      </c>
      <c r="AF89" s="22">
        <f>AF13</f>
        <v>5602</v>
      </c>
      <c r="AG89" s="76"/>
      <c r="AM89" s="76"/>
      <c r="AN89" s="76"/>
      <c r="AO89" s="76"/>
      <c r="AP89" s="76"/>
    </row>
    <row r="90" spans="1:42" s="2" customFormat="1">
      <c r="B90" s="13" t="s">
        <v>134</v>
      </c>
      <c r="C90" s="22">
        <v>3313</v>
      </c>
      <c r="D90" s="22">
        <v>3338</v>
      </c>
      <c r="E90" s="22">
        <v>3310</v>
      </c>
      <c r="F90" s="22">
        <v>2672</v>
      </c>
      <c r="G90" s="22">
        <v>2672</v>
      </c>
      <c r="H90" s="22">
        <f>D15+E15+F15+H15</f>
        <v>2581</v>
      </c>
      <c r="I90" s="22">
        <f>E15+F15+H15+I15</f>
        <v>2251</v>
      </c>
      <c r="J90" s="22">
        <f>F15+H15+I15+J15</f>
        <v>2063</v>
      </c>
      <c r="K90" s="22">
        <f>H15+I15+J15+K15</f>
        <v>2746</v>
      </c>
      <c r="L90" s="22">
        <f>L15</f>
        <v>2746</v>
      </c>
      <c r="M90" s="22">
        <f>I15+J15+K15+M15</f>
        <v>2995</v>
      </c>
      <c r="N90" s="22">
        <f>J15+K15+M15+N15</f>
        <v>3434</v>
      </c>
      <c r="O90" s="22">
        <f>K15+M15+N15+O15</f>
        <v>3758</v>
      </c>
      <c r="P90" s="22">
        <f>M15+N15+O15+P15</f>
        <v>3820</v>
      </c>
      <c r="Q90" s="22">
        <f>Q15</f>
        <v>3820</v>
      </c>
      <c r="R90" s="22">
        <f>N15+O15+P15+R15</f>
        <v>3938</v>
      </c>
      <c r="S90" s="22">
        <f>O15+P15+R15+S15</f>
        <v>4228</v>
      </c>
      <c r="T90" s="22">
        <f>P15+R15+S15+T15</f>
        <v>4501</v>
      </c>
      <c r="U90" s="22">
        <f>R15+S15+T15+U15</f>
        <v>4825</v>
      </c>
      <c r="V90" s="22">
        <f>V15</f>
        <v>4825</v>
      </c>
      <c r="W90" s="22">
        <f>S15+T15+U15+W15</f>
        <v>4982</v>
      </c>
      <c r="X90" s="22">
        <f>T15+U15+W15+X15</f>
        <v>4944</v>
      </c>
      <c r="Y90" s="22">
        <f>U15+W15+X15+Y15</f>
        <v>4984</v>
      </c>
      <c r="Z90" s="22">
        <f>W15+X15+Y15+Z15</f>
        <v>4904</v>
      </c>
      <c r="AA90" s="22">
        <f>AA15</f>
        <v>4904</v>
      </c>
      <c r="AB90" s="22">
        <f>X15+Y15+Z15+AB15</f>
        <v>4866</v>
      </c>
      <c r="AC90" s="106">
        <f>Y15+Z15+AB15+AC15</f>
        <v>4990</v>
      </c>
      <c r="AD90" s="106">
        <f>Z15+AB15+AC15+AD15</f>
        <v>4987</v>
      </c>
      <c r="AE90" s="22">
        <f>AB15+AC15+AD15+AE15</f>
        <v>5287</v>
      </c>
      <c r="AF90" s="22">
        <f>AF15</f>
        <v>5287</v>
      </c>
      <c r="AG90" s="76"/>
      <c r="AM90" s="76"/>
      <c r="AN90" s="76"/>
      <c r="AO90" s="76"/>
      <c r="AP90" s="76"/>
    </row>
    <row r="91" spans="1:42" s="2" customFormat="1">
      <c r="B91" s="13" t="s">
        <v>135</v>
      </c>
      <c r="C91" s="22">
        <v>23459</v>
      </c>
      <c r="D91" s="22">
        <v>24641</v>
      </c>
      <c r="E91" s="22">
        <v>26101</v>
      </c>
      <c r="F91" s="22">
        <v>27418</v>
      </c>
      <c r="G91" s="22">
        <v>27418</v>
      </c>
      <c r="H91" s="22">
        <v>28059</v>
      </c>
      <c r="I91" s="22">
        <v>28213</v>
      </c>
      <c r="J91" s="22">
        <v>27618</v>
      </c>
      <c r="K91" s="22">
        <v>26919</v>
      </c>
      <c r="L91" s="22">
        <v>26919</v>
      </c>
      <c r="M91" s="22">
        <v>26091</v>
      </c>
      <c r="N91" s="22">
        <v>25594</v>
      </c>
      <c r="O91" s="22">
        <v>25558</v>
      </c>
      <c r="P91" s="22">
        <v>25854</v>
      </c>
      <c r="Q91" s="22">
        <v>25854</v>
      </c>
      <c r="R91" s="22">
        <v>26523</v>
      </c>
      <c r="S91" s="22">
        <v>27494</v>
      </c>
      <c r="T91" s="22">
        <v>28788</v>
      </c>
      <c r="U91" s="22">
        <v>31772</v>
      </c>
      <c r="V91" s="22">
        <v>31772</v>
      </c>
      <c r="W91" s="22">
        <v>35262</v>
      </c>
      <c r="X91" s="22">
        <v>38713</v>
      </c>
      <c r="Y91" s="106">
        <v>41856</v>
      </c>
      <c r="Z91" s="106">
        <v>42931</v>
      </c>
      <c r="AA91" s="22">
        <v>42931</v>
      </c>
      <c r="AB91" s="22">
        <v>43046</v>
      </c>
      <c r="AC91" s="22">
        <v>43433</v>
      </c>
      <c r="AD91" s="22">
        <v>44643</v>
      </c>
      <c r="AE91" s="22">
        <v>46498</v>
      </c>
      <c r="AF91" s="22">
        <f>+AE91</f>
        <v>46498</v>
      </c>
      <c r="AG91" s="76"/>
      <c r="AM91" s="76"/>
      <c r="AN91" s="76"/>
      <c r="AO91" s="76"/>
      <c r="AP91" s="76"/>
    </row>
    <row r="92" spans="1:42" s="2" customFormat="1">
      <c r="B92" s="13" t="s">
        <v>136</v>
      </c>
      <c r="C92" s="22">
        <v>23347</v>
      </c>
      <c r="D92" s="22">
        <v>24547</v>
      </c>
      <c r="E92" s="22">
        <v>26016</v>
      </c>
      <c r="F92" s="22">
        <v>27337</v>
      </c>
      <c r="G92" s="22">
        <v>27337</v>
      </c>
      <c r="H92" s="22">
        <v>27972</v>
      </c>
      <c r="I92" s="22">
        <v>28122</v>
      </c>
      <c r="J92" s="22">
        <v>27523</v>
      </c>
      <c r="K92" s="22">
        <v>26819</v>
      </c>
      <c r="L92" s="22">
        <v>26819</v>
      </c>
      <c r="M92" s="22">
        <v>25987</v>
      </c>
      <c r="N92" s="22">
        <v>25481</v>
      </c>
      <c r="O92" s="22">
        <v>25437</v>
      </c>
      <c r="P92" s="22">
        <v>25722</v>
      </c>
      <c r="Q92" s="22">
        <v>25722</v>
      </c>
      <c r="R92" s="22">
        <v>26379</v>
      </c>
      <c r="S92" s="22">
        <v>27327</v>
      </c>
      <c r="T92" s="22">
        <v>28604</v>
      </c>
      <c r="U92" s="22">
        <v>31577</v>
      </c>
      <c r="V92" s="22">
        <v>31577</v>
      </c>
      <c r="W92" s="22">
        <v>35054</v>
      </c>
      <c r="X92" s="22">
        <v>38491</v>
      </c>
      <c r="Y92" s="106">
        <v>41630</v>
      </c>
      <c r="Z92" s="106">
        <v>42703</v>
      </c>
      <c r="AA92" s="22">
        <v>42703</v>
      </c>
      <c r="AB92" s="22">
        <v>42824</v>
      </c>
      <c r="AC92" s="22">
        <v>43225</v>
      </c>
      <c r="AD92" s="22">
        <v>44431</v>
      </c>
      <c r="AE92" s="22">
        <v>46290</v>
      </c>
      <c r="AF92" s="22">
        <f>+AE92</f>
        <v>46290</v>
      </c>
      <c r="AG92" s="76"/>
      <c r="AM92" s="76"/>
      <c r="AN92" s="76"/>
      <c r="AO92" s="76"/>
      <c r="AP92" s="76"/>
    </row>
    <row r="93" spans="1:42" s="2" customFormat="1">
      <c r="B93" s="29" t="s">
        <v>137</v>
      </c>
      <c r="C93" s="87">
        <f t="shared" ref="C93:S93" si="281">C89/C91</f>
        <v>0.14459269363570484</v>
      </c>
      <c r="D93" s="87">
        <f t="shared" si="281"/>
        <v>0.1411062862708494</v>
      </c>
      <c r="E93" s="87">
        <f t="shared" si="281"/>
        <v>0.13543542393011762</v>
      </c>
      <c r="F93" s="87">
        <f t="shared" si="281"/>
        <v>0.1345466481873222</v>
      </c>
      <c r="G93" s="87">
        <f t="shared" si="281"/>
        <v>0.1345466481873222</v>
      </c>
      <c r="H93" s="87">
        <f t="shared" si="281"/>
        <v>0.12869311094479491</v>
      </c>
      <c r="I93" s="87">
        <f t="shared" si="281"/>
        <v>0.115585014000638</v>
      </c>
      <c r="J93" s="87">
        <f t="shared" si="281"/>
        <v>0.11018176551524368</v>
      </c>
      <c r="K93" s="87">
        <f t="shared" si="281"/>
        <v>0.11166833834837847</v>
      </c>
      <c r="L93" s="87">
        <f t="shared" si="281"/>
        <v>0.11166833834837847</v>
      </c>
      <c r="M93" s="87">
        <f t="shared" si="281"/>
        <v>0.11969644705070714</v>
      </c>
      <c r="N93" s="87">
        <f t="shared" si="281"/>
        <v>0.13858716886770336</v>
      </c>
      <c r="O93" s="87">
        <f t="shared" si="281"/>
        <v>0.1494639643164567</v>
      </c>
      <c r="P93" s="87">
        <f t="shared" si="281"/>
        <v>0.15096310048735206</v>
      </c>
      <c r="Q93" s="87">
        <f t="shared" si="281"/>
        <v>0.15096310048735206</v>
      </c>
      <c r="R93" s="87">
        <f t="shared" si="281"/>
        <v>0.15650567432040116</v>
      </c>
      <c r="S93" s="87">
        <f t="shared" si="281"/>
        <v>0.16127155015639777</v>
      </c>
      <c r="T93" s="87">
        <f t="shared" ref="T93:W93" si="282">T89/T91</f>
        <v>0.16517298874531056</v>
      </c>
      <c r="U93" s="87">
        <f t="shared" si="282"/>
        <v>0.15944857106886567</v>
      </c>
      <c r="V93" s="87">
        <f t="shared" si="282"/>
        <v>0.15944857106886567</v>
      </c>
      <c r="W93" s="87">
        <f t="shared" si="282"/>
        <v>0.14880040837161818</v>
      </c>
      <c r="X93" s="87">
        <f t="shared" ref="X93:Y93" si="283">X89/X91</f>
        <v>0.13871309379278279</v>
      </c>
      <c r="Y93" s="87">
        <f t="shared" si="283"/>
        <v>0.13028000764525993</v>
      </c>
      <c r="Z93" s="87">
        <f t="shared" ref="Z93:AB93" si="284">Z89/Z91</f>
        <v>0.1285318301460483</v>
      </c>
      <c r="AA93" s="87">
        <f t="shared" si="284"/>
        <v>0.1285318301460483</v>
      </c>
      <c r="AB93" s="87">
        <f t="shared" si="284"/>
        <v>0.12744505877433443</v>
      </c>
      <c r="AC93" s="87">
        <f t="shared" ref="AC93:AF93" si="285">AC89/AC91</f>
        <v>0.12725347086316857</v>
      </c>
      <c r="AD93" s="87">
        <f t="shared" si="285"/>
        <v>0.12288600676477836</v>
      </c>
      <c r="AE93" s="87">
        <f t="shared" si="285"/>
        <v>0.12047830014194159</v>
      </c>
      <c r="AF93" s="87">
        <f t="shared" si="285"/>
        <v>0.12047830014194159</v>
      </c>
      <c r="AG93" s="76"/>
      <c r="AM93" s="76"/>
      <c r="AN93" s="76"/>
      <c r="AO93" s="76"/>
      <c r="AP93" s="76"/>
    </row>
    <row r="94" spans="1:42" s="9" customFormat="1">
      <c r="B94" s="29" t="s">
        <v>138</v>
      </c>
      <c r="C94" s="133">
        <f t="shared" ref="C94:S94" si="286">C90/C92</f>
        <v>0.14190259990576948</v>
      </c>
      <c r="D94" s="133">
        <f t="shared" si="286"/>
        <v>0.13598403063510817</v>
      </c>
      <c r="E94" s="133">
        <f t="shared" si="286"/>
        <v>0.12722939729397295</v>
      </c>
      <c r="F94" s="133">
        <f t="shared" si="286"/>
        <v>9.7742985697040638E-2</v>
      </c>
      <c r="G94" s="133">
        <f t="shared" si="286"/>
        <v>9.7742985697040638E-2</v>
      </c>
      <c r="H94" s="133">
        <f t="shared" si="286"/>
        <v>9.2270842270842271E-2</v>
      </c>
      <c r="I94" s="133">
        <f t="shared" si="286"/>
        <v>8.0044093592205393E-2</v>
      </c>
      <c r="J94" s="133">
        <f t="shared" si="286"/>
        <v>7.4955491770519203E-2</v>
      </c>
      <c r="K94" s="133">
        <f t="shared" si="286"/>
        <v>0.10239009657332489</v>
      </c>
      <c r="L94" s="133">
        <f t="shared" si="286"/>
        <v>0.10239009657332489</v>
      </c>
      <c r="M94" s="133">
        <f t="shared" si="286"/>
        <v>0.11524993265863701</v>
      </c>
      <c r="N94" s="133">
        <f t="shared" si="286"/>
        <v>0.13476708135473489</v>
      </c>
      <c r="O94" s="133">
        <f t="shared" si="286"/>
        <v>0.1477375476667846</v>
      </c>
      <c r="P94" s="133">
        <f t="shared" si="286"/>
        <v>0.14851100225487909</v>
      </c>
      <c r="Q94" s="133">
        <f t="shared" si="286"/>
        <v>0.14851100225487909</v>
      </c>
      <c r="R94" s="133">
        <f t="shared" si="286"/>
        <v>0.14928541642973578</v>
      </c>
      <c r="S94" s="133">
        <f t="shared" si="286"/>
        <v>0.15471877630182604</v>
      </c>
      <c r="T94" s="133">
        <f t="shared" ref="T94:W94" si="287">T90/T92</f>
        <v>0.15735561459935674</v>
      </c>
      <c r="U94" s="133">
        <f t="shared" si="287"/>
        <v>0.15280108940051304</v>
      </c>
      <c r="V94" s="133">
        <f t="shared" si="287"/>
        <v>0.15280108940051304</v>
      </c>
      <c r="W94" s="133">
        <f t="shared" si="287"/>
        <v>0.14212358076111142</v>
      </c>
      <c r="X94" s="133">
        <f t="shared" ref="X94:Y94" si="288">X90/X92</f>
        <v>0.12844561066223273</v>
      </c>
      <c r="Y94" s="133">
        <f t="shared" si="288"/>
        <v>0.11972135479221716</v>
      </c>
      <c r="Z94" s="133">
        <f t="shared" ref="Z94:AB94" si="289">Z90/Z92</f>
        <v>0.11483970681216776</v>
      </c>
      <c r="AA94" s="133">
        <f t="shared" si="289"/>
        <v>0.11483970681216776</v>
      </c>
      <c r="AB94" s="133">
        <f t="shared" si="289"/>
        <v>0.11362787222118438</v>
      </c>
      <c r="AC94" s="133">
        <f t="shared" ref="AC94:AF94" si="290">AC90/AC92</f>
        <v>0.11544245228455755</v>
      </c>
      <c r="AD94" s="133">
        <f t="shared" si="290"/>
        <v>0.11224145303954446</v>
      </c>
      <c r="AE94" s="133">
        <f t="shared" si="290"/>
        <v>0.11421473320371571</v>
      </c>
      <c r="AF94" s="133">
        <f t="shared" si="290"/>
        <v>0.11421473320371571</v>
      </c>
      <c r="AG94" s="127"/>
      <c r="AM94" s="76"/>
      <c r="AN94" s="76"/>
      <c r="AO94" s="76"/>
      <c r="AP94" s="76"/>
    </row>
    <row r="95" spans="1:42" s="2" customFormat="1">
      <c r="B95" s="18" t="s">
        <v>263</v>
      </c>
      <c r="C95" s="30"/>
      <c r="D95" s="30"/>
      <c r="E95" s="30"/>
      <c r="F95" s="30"/>
      <c r="G95" s="30"/>
      <c r="H95" s="30"/>
      <c r="I95" s="70"/>
      <c r="J95" s="70"/>
      <c r="K95" s="70"/>
      <c r="L95" s="70"/>
      <c r="M95" s="70"/>
      <c r="N95" s="70"/>
      <c r="O95" s="70"/>
      <c r="P95" s="70"/>
      <c r="Q95" s="70"/>
      <c r="R95" s="70"/>
      <c r="S95" s="70"/>
      <c r="V95" s="70"/>
      <c r="W95" s="70"/>
      <c r="X95" s="70"/>
      <c r="Y95" s="70"/>
      <c r="Z95" s="70"/>
      <c r="AA95" s="70"/>
      <c r="AB95" s="70"/>
      <c r="AC95" s="70"/>
      <c r="AD95" s="70"/>
      <c r="AE95" s="70"/>
      <c r="AF95" s="70"/>
      <c r="AG95" s="76"/>
      <c r="AM95" s="76"/>
      <c r="AN95" s="76"/>
      <c r="AO95" s="76"/>
      <c r="AP95" s="76"/>
    </row>
    <row r="96" spans="1:42" s="2" customFormat="1">
      <c r="B96" s="30"/>
      <c r="C96" s="30"/>
      <c r="D96" s="30"/>
      <c r="E96" s="30"/>
      <c r="F96" s="30"/>
      <c r="G96" s="30"/>
      <c r="H96" s="30"/>
      <c r="I96" s="30"/>
      <c r="J96" s="30"/>
      <c r="K96" s="30"/>
      <c r="L96" s="30"/>
      <c r="M96" s="30"/>
      <c r="N96" s="30"/>
      <c r="O96" s="30"/>
      <c r="P96" s="30"/>
      <c r="Q96" s="30"/>
      <c r="R96" s="30"/>
      <c r="S96" s="30"/>
      <c r="V96" s="30"/>
      <c r="W96" s="30"/>
      <c r="X96" s="30"/>
      <c r="Y96" s="30"/>
      <c r="Z96" s="30"/>
      <c r="AA96" s="30"/>
      <c r="AB96" s="30"/>
      <c r="AC96" s="30"/>
      <c r="AD96" s="30"/>
      <c r="AE96" s="30"/>
      <c r="AF96" s="30"/>
      <c r="AG96" s="76"/>
      <c r="AM96" s="76"/>
      <c r="AN96" s="76"/>
      <c r="AO96" s="76"/>
      <c r="AP96" s="76"/>
    </row>
    <row r="97" spans="2:42" s="2" customFormat="1">
      <c r="B97" s="77"/>
      <c r="S97" s="77"/>
      <c r="AG97" s="76"/>
      <c r="AM97" s="76"/>
      <c r="AN97" s="76"/>
      <c r="AO97" s="76"/>
      <c r="AP97" s="76"/>
    </row>
    <row r="98" spans="2:42" s="2" customFormat="1">
      <c r="B98" s="21" t="s">
        <v>139</v>
      </c>
      <c r="C98" s="7" t="s">
        <v>145</v>
      </c>
      <c r="D98" s="7" t="s">
        <v>146</v>
      </c>
      <c r="E98" s="7" t="s">
        <v>147</v>
      </c>
      <c r="F98" s="7" t="s">
        <v>148</v>
      </c>
      <c r="G98" s="7" t="s">
        <v>8</v>
      </c>
      <c r="H98" s="7" t="s">
        <v>149</v>
      </c>
      <c r="I98" s="7" t="s">
        <v>150</v>
      </c>
      <c r="J98" s="7" t="s">
        <v>151</v>
      </c>
      <c r="K98" s="7" t="s">
        <v>152</v>
      </c>
      <c r="L98" s="7" t="s">
        <v>9</v>
      </c>
      <c r="M98" s="7" t="s">
        <v>153</v>
      </c>
      <c r="N98" s="7" t="s">
        <v>154</v>
      </c>
      <c r="O98" s="7" t="s">
        <v>155</v>
      </c>
      <c r="P98" s="7" t="s">
        <v>156</v>
      </c>
      <c r="Q98" s="7" t="s">
        <v>10</v>
      </c>
      <c r="R98" s="7" t="s">
        <v>157</v>
      </c>
      <c r="S98" s="7" t="s">
        <v>158</v>
      </c>
      <c r="T98" s="7" t="s">
        <v>159</v>
      </c>
      <c r="U98" s="7" t="s">
        <v>240</v>
      </c>
      <c r="V98" s="7" t="s">
        <v>241</v>
      </c>
      <c r="W98" s="7" t="s">
        <v>243</v>
      </c>
      <c r="X98" s="7" t="str">
        <f>X88</f>
        <v>Q2 2023</v>
      </c>
      <c r="Y98" s="7" t="str">
        <f>Y88</f>
        <v>Q3 2023</v>
      </c>
      <c r="Z98" s="7" t="str">
        <f>Z88</f>
        <v>Q4 2023</v>
      </c>
      <c r="AA98" s="7" t="s">
        <v>258</v>
      </c>
      <c r="AB98" s="7" t="s">
        <v>259</v>
      </c>
      <c r="AC98" s="7" t="str">
        <f>+AC88</f>
        <v>Q2 2024</v>
      </c>
      <c r="AD98" s="7" t="str">
        <f>+AD88</f>
        <v>Q3 2024</v>
      </c>
      <c r="AE98" s="7" t="str">
        <f>AE88</f>
        <v>Q4 2024</v>
      </c>
      <c r="AF98" s="7" t="s">
        <v>302</v>
      </c>
      <c r="AG98" s="76"/>
      <c r="AM98" s="76"/>
      <c r="AN98" s="76"/>
      <c r="AO98" s="76"/>
      <c r="AP98" s="76"/>
    </row>
    <row r="99" spans="2:42" s="2" customFormat="1">
      <c r="B99" s="13" t="s">
        <v>140</v>
      </c>
      <c r="C99" s="22">
        <v>22215</v>
      </c>
      <c r="D99" s="22">
        <v>22781</v>
      </c>
      <c r="E99" s="22">
        <v>23330</v>
      </c>
      <c r="F99" s="22">
        <f>C4+D4+E4+F4</f>
        <v>23945</v>
      </c>
      <c r="G99" s="22">
        <f>G4</f>
        <v>23945</v>
      </c>
      <c r="H99" s="22">
        <f>D4+E4+F4+H4</f>
        <v>23973</v>
      </c>
      <c r="I99" s="22">
        <f>E4+F4+H4+I4</f>
        <v>22906</v>
      </c>
      <c r="J99" s="22">
        <f>F4+H4+I4+J4</f>
        <v>22065</v>
      </c>
      <c r="K99" s="22">
        <f>H4+I4+J4+K4</f>
        <v>21494</v>
      </c>
      <c r="L99" s="22">
        <f>L4</f>
        <v>21494</v>
      </c>
      <c r="M99" s="22">
        <f>I4+J4+K4+M4</f>
        <v>21293</v>
      </c>
      <c r="N99" s="22">
        <f>J4+K4+M4+N4</f>
        <v>22387</v>
      </c>
      <c r="O99" s="22">
        <f>K4+M4+N4+O4</f>
        <v>23182</v>
      </c>
      <c r="P99" s="22">
        <f>M4+N4+O4+P4</f>
        <v>23789</v>
      </c>
      <c r="Q99" s="22">
        <f>Q4</f>
        <v>23789</v>
      </c>
      <c r="R99" s="22">
        <f>N4+O4+P4+R4</f>
        <v>25062</v>
      </c>
      <c r="S99" s="22">
        <f>O4+P4+R4+S4</f>
        <v>26334</v>
      </c>
      <c r="T99" s="22">
        <f>P4+R4+S4+T4</f>
        <v>27998</v>
      </c>
      <c r="U99" s="22">
        <f>R4+S4+T4+U4</f>
        <v>30095</v>
      </c>
      <c r="V99" s="22">
        <f>V4</f>
        <v>30095</v>
      </c>
      <c r="W99" s="22">
        <f>S4+T4+U4+W4</f>
        <v>31711</v>
      </c>
      <c r="X99" s="22">
        <f>T4+U4+W4+X4</f>
        <v>33056</v>
      </c>
      <c r="Y99" s="22">
        <f>U4+W4+X4+Y4</f>
        <v>33978</v>
      </c>
      <c r="Z99" s="22">
        <f>W4+X4+Y4+Z4</f>
        <v>34286</v>
      </c>
      <c r="AA99" s="22">
        <f>AA4</f>
        <v>34286</v>
      </c>
      <c r="AB99" s="22">
        <f>X4+Y4+Z4+AB4</f>
        <v>33809</v>
      </c>
      <c r="AC99" s="106">
        <f>Y4+Z4+AB4+AC4</f>
        <v>33824</v>
      </c>
      <c r="AD99" s="106">
        <f>Z4+AB4+AC4+AD4</f>
        <v>33808</v>
      </c>
      <c r="AE99" s="22">
        <f>AB4+AC4+AD4+AE4</f>
        <v>34170</v>
      </c>
      <c r="AF99" s="22">
        <f>AF4</f>
        <v>34170</v>
      </c>
      <c r="AG99" s="76"/>
      <c r="AM99" s="76"/>
      <c r="AN99" s="76"/>
      <c r="AO99" s="76"/>
      <c r="AP99" s="76"/>
    </row>
    <row r="100" spans="2:42" s="2" customFormat="1">
      <c r="B100" s="13" t="s">
        <v>141</v>
      </c>
      <c r="C100" s="22">
        <v>23347</v>
      </c>
      <c r="D100" s="22">
        <v>24547</v>
      </c>
      <c r="E100" s="22">
        <v>26016</v>
      </c>
      <c r="F100" s="22">
        <v>27337</v>
      </c>
      <c r="G100" s="22">
        <v>27337</v>
      </c>
      <c r="H100" s="22">
        <f>+H92</f>
        <v>27972</v>
      </c>
      <c r="I100" s="22">
        <f t="shared" ref="I100:AB100" si="291">+I92</f>
        <v>28122</v>
      </c>
      <c r="J100" s="22">
        <f t="shared" si="291"/>
        <v>27523</v>
      </c>
      <c r="K100" s="22">
        <f t="shared" si="291"/>
        <v>26819</v>
      </c>
      <c r="L100" s="22">
        <f t="shared" si="291"/>
        <v>26819</v>
      </c>
      <c r="M100" s="22">
        <f t="shared" si="291"/>
        <v>25987</v>
      </c>
      <c r="N100" s="22">
        <f t="shared" si="291"/>
        <v>25481</v>
      </c>
      <c r="O100" s="22">
        <f t="shared" si="291"/>
        <v>25437</v>
      </c>
      <c r="P100" s="22">
        <f t="shared" si="291"/>
        <v>25722</v>
      </c>
      <c r="Q100" s="22">
        <f t="shared" si="291"/>
        <v>25722</v>
      </c>
      <c r="R100" s="22">
        <f t="shared" si="291"/>
        <v>26379</v>
      </c>
      <c r="S100" s="22">
        <f t="shared" si="291"/>
        <v>27327</v>
      </c>
      <c r="T100" s="22">
        <f t="shared" si="291"/>
        <v>28604</v>
      </c>
      <c r="U100" s="22">
        <f t="shared" si="291"/>
        <v>31577</v>
      </c>
      <c r="V100" s="22">
        <f t="shared" si="291"/>
        <v>31577</v>
      </c>
      <c r="W100" s="22">
        <f t="shared" si="291"/>
        <v>35054</v>
      </c>
      <c r="X100" s="22">
        <f t="shared" si="291"/>
        <v>38491</v>
      </c>
      <c r="Y100" s="22">
        <f t="shared" si="291"/>
        <v>41630</v>
      </c>
      <c r="Z100" s="22">
        <f t="shared" si="291"/>
        <v>42703</v>
      </c>
      <c r="AA100" s="22">
        <f t="shared" si="291"/>
        <v>42703</v>
      </c>
      <c r="AB100" s="22">
        <f t="shared" si="291"/>
        <v>42824</v>
      </c>
      <c r="AC100" s="22">
        <f t="shared" ref="AC100:AF100" si="292">+AC92</f>
        <v>43225</v>
      </c>
      <c r="AD100" s="22">
        <f t="shared" si="292"/>
        <v>44431</v>
      </c>
      <c r="AE100" s="22">
        <f t="shared" si="292"/>
        <v>46290</v>
      </c>
      <c r="AF100" s="22">
        <f t="shared" si="292"/>
        <v>46290</v>
      </c>
      <c r="AG100" s="76"/>
      <c r="AM100" s="76"/>
      <c r="AN100" s="76"/>
      <c r="AO100" s="76"/>
      <c r="AP100" s="76"/>
    </row>
    <row r="101" spans="2:42" s="134" customFormat="1">
      <c r="B101" s="135" t="s">
        <v>142</v>
      </c>
      <c r="C101" s="136">
        <f t="shared" ref="C101:T101" si="293">C99/C100</f>
        <v>0.95151411316229062</v>
      </c>
      <c r="D101" s="136">
        <f t="shared" si="293"/>
        <v>0.92805638163523041</v>
      </c>
      <c r="E101" s="136">
        <f t="shared" si="293"/>
        <v>0.89675584255842555</v>
      </c>
      <c r="F101" s="136">
        <f t="shared" si="293"/>
        <v>0.87591908402531371</v>
      </c>
      <c r="G101" s="136">
        <f t="shared" si="293"/>
        <v>0.87591908402531371</v>
      </c>
      <c r="H101" s="136">
        <f t="shared" si="293"/>
        <v>0.85703560703560699</v>
      </c>
      <c r="I101" s="136">
        <f t="shared" si="293"/>
        <v>0.81452243794893675</v>
      </c>
      <c r="J101" s="136">
        <f t="shared" si="293"/>
        <v>0.8016931293826981</v>
      </c>
      <c r="K101" s="136">
        <f t="shared" si="293"/>
        <v>0.80144673552332302</v>
      </c>
      <c r="L101" s="136">
        <f t="shared" si="293"/>
        <v>0.80144673552332302</v>
      </c>
      <c r="M101" s="136">
        <f t="shared" si="293"/>
        <v>0.81937122407357521</v>
      </c>
      <c r="N101" s="136">
        <f t="shared" si="293"/>
        <v>0.878576194026922</v>
      </c>
      <c r="O101" s="136">
        <f t="shared" si="293"/>
        <v>0.91134960883752014</v>
      </c>
      <c r="P101" s="136">
        <f t="shared" si="293"/>
        <v>0.92485032268097345</v>
      </c>
      <c r="Q101" s="136">
        <f t="shared" si="293"/>
        <v>0.92485032268097345</v>
      </c>
      <c r="R101" s="136">
        <f t="shared" si="293"/>
        <v>0.95007392243830324</v>
      </c>
      <c r="S101" s="136">
        <f t="shared" si="293"/>
        <v>0.96366231199912178</v>
      </c>
      <c r="T101" s="136">
        <f t="shared" si="293"/>
        <v>0.97881415186687182</v>
      </c>
      <c r="U101" s="136">
        <f t="shared" ref="U101:W101" si="294">U99/U100</f>
        <v>0.95306710580485798</v>
      </c>
      <c r="V101" s="136">
        <f t="shared" si="294"/>
        <v>0.95306710580485798</v>
      </c>
      <c r="W101" s="136">
        <f t="shared" si="294"/>
        <v>0.90463285217093625</v>
      </c>
      <c r="X101" s="136">
        <f t="shared" ref="X101:Y101" si="295">X99/X100</f>
        <v>0.85879816060897352</v>
      </c>
      <c r="Y101" s="136">
        <f t="shared" si="295"/>
        <v>0.81619024741772761</v>
      </c>
      <c r="Z101" s="136">
        <f t="shared" ref="Z101:AB101" si="296">Z99/Z100</f>
        <v>0.8028944102287896</v>
      </c>
      <c r="AA101" s="136">
        <f t="shared" si="296"/>
        <v>0.8028944102287896</v>
      </c>
      <c r="AB101" s="136">
        <f t="shared" si="296"/>
        <v>0.78948720343732481</v>
      </c>
      <c r="AC101" s="136">
        <f t="shared" ref="AC101:AF101" si="297">AC99/AC100</f>
        <v>0.78251012145748988</v>
      </c>
      <c r="AD101" s="136">
        <f t="shared" si="297"/>
        <v>0.76091017532803673</v>
      </c>
      <c r="AE101" s="136">
        <f t="shared" si="297"/>
        <v>0.7381723914452365</v>
      </c>
      <c r="AF101" s="136">
        <f t="shared" si="297"/>
        <v>0.7381723914452365</v>
      </c>
      <c r="AM101" s="76"/>
      <c r="AN101" s="76"/>
      <c r="AO101" s="76"/>
      <c r="AP101" s="76"/>
    </row>
    <row r="102" spans="2:42" s="54" customFormat="1">
      <c r="B102" s="18" t="s">
        <v>264</v>
      </c>
      <c r="C102" s="13"/>
      <c r="D102" s="13"/>
      <c r="E102" s="13"/>
      <c r="F102" s="13"/>
      <c r="G102" s="13"/>
      <c r="H102" s="13"/>
      <c r="I102" s="18"/>
      <c r="J102" s="18"/>
      <c r="K102" s="18"/>
      <c r="L102" s="18"/>
      <c r="M102" s="18"/>
      <c r="N102" s="18"/>
      <c r="O102" s="18"/>
      <c r="P102" s="18"/>
      <c r="Q102" s="18"/>
      <c r="R102" s="18"/>
      <c r="S102" s="18"/>
      <c r="V102" s="18"/>
      <c r="W102" s="18"/>
      <c r="X102" s="18"/>
      <c r="Y102" s="18"/>
      <c r="Z102" s="18"/>
      <c r="AA102" s="18"/>
      <c r="AB102" s="18"/>
      <c r="AC102" s="18"/>
      <c r="AD102" s="18"/>
      <c r="AE102" s="18"/>
      <c r="AF102" s="18"/>
      <c r="AG102" s="132"/>
      <c r="AM102" s="76"/>
      <c r="AN102" s="76"/>
      <c r="AO102" s="76"/>
      <c r="AP102" s="76"/>
    </row>
    <row r="103" spans="2:42" s="2" customFormat="1">
      <c r="B103" s="54" t="s">
        <v>265</v>
      </c>
      <c r="N103" s="54"/>
      <c r="O103" s="54"/>
      <c r="P103" s="54"/>
      <c r="Q103" s="54"/>
      <c r="R103" s="54"/>
      <c r="S103" s="54"/>
      <c r="V103" s="54"/>
      <c r="W103" s="54"/>
      <c r="X103" s="54"/>
      <c r="Y103" s="54"/>
      <c r="Z103" s="54"/>
      <c r="AA103" s="54"/>
      <c r="AB103" s="54"/>
      <c r="AC103" s="54"/>
      <c r="AD103" s="54"/>
      <c r="AE103" s="54"/>
      <c r="AF103" s="54"/>
      <c r="AG103" s="76"/>
      <c r="AM103" s="76"/>
      <c r="AN103" s="76"/>
      <c r="AO103" s="76"/>
      <c r="AP103" s="76"/>
    </row>
    <row r="104" spans="2:42" s="2" customFormat="1">
      <c r="B104" s="77"/>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M104" s="76"/>
      <c r="AN104" s="76"/>
      <c r="AO104" s="76"/>
      <c r="AP104" s="76"/>
    </row>
    <row r="105" spans="2:42" s="2" customFormat="1">
      <c r="B105" s="21" t="s">
        <v>269</v>
      </c>
      <c r="C105" s="7" t="s">
        <v>145</v>
      </c>
      <c r="D105" s="7" t="s">
        <v>146</v>
      </c>
      <c r="E105" s="7" t="s">
        <v>147</v>
      </c>
      <c r="F105" s="7" t="s">
        <v>148</v>
      </c>
      <c r="G105" s="7" t="s">
        <v>8</v>
      </c>
      <c r="H105" s="7" t="s">
        <v>149</v>
      </c>
      <c r="I105" s="7" t="s">
        <v>150</v>
      </c>
      <c r="J105" s="7" t="s">
        <v>151</v>
      </c>
      <c r="K105" s="7" t="s">
        <v>152</v>
      </c>
      <c r="L105" s="7" t="s">
        <v>9</v>
      </c>
      <c r="M105" s="7" t="s">
        <v>153</v>
      </c>
      <c r="N105" s="7" t="s">
        <v>154</v>
      </c>
      <c r="O105" s="7" t="s">
        <v>155</v>
      </c>
      <c r="P105" s="7" t="s">
        <v>156</v>
      </c>
      <c r="Q105" s="7" t="s">
        <v>10</v>
      </c>
      <c r="R105" s="7" t="s">
        <v>157</v>
      </c>
      <c r="S105" s="7" t="s">
        <v>158</v>
      </c>
      <c r="T105" s="7" t="s">
        <v>159</v>
      </c>
      <c r="U105" s="7" t="s">
        <v>240</v>
      </c>
      <c r="V105" s="7" t="s">
        <v>241</v>
      </c>
      <c r="W105" s="7" t="s">
        <v>243</v>
      </c>
      <c r="X105" s="7" t="str">
        <f>X98</f>
        <v>Q2 2023</v>
      </c>
      <c r="Y105" s="7" t="str">
        <f>Y98</f>
        <v>Q3 2023</v>
      </c>
      <c r="Z105" s="7" t="str">
        <f>Z98</f>
        <v>Q4 2023</v>
      </c>
      <c r="AA105" s="7" t="s">
        <v>258</v>
      </c>
      <c r="AB105" s="7" t="s">
        <v>259</v>
      </c>
      <c r="AC105" s="7" t="str">
        <f>+AC98</f>
        <v>Q2 2024</v>
      </c>
      <c r="AD105" s="7" t="str">
        <f>+AD98</f>
        <v>Q3 2024</v>
      </c>
      <c r="AE105" s="7" t="str">
        <f>AE98</f>
        <v>Q4 2024</v>
      </c>
      <c r="AF105" s="7" t="s">
        <v>302</v>
      </c>
      <c r="AG105" s="76"/>
      <c r="AM105" s="76"/>
      <c r="AN105" s="76"/>
      <c r="AO105" s="76"/>
      <c r="AP105" s="76"/>
    </row>
    <row r="106" spans="2:42" s="2" customFormat="1">
      <c r="B106" s="13" t="s">
        <v>143</v>
      </c>
      <c r="C106" s="22">
        <v>3301</v>
      </c>
      <c r="D106" s="22">
        <v>3290</v>
      </c>
      <c r="E106" s="22">
        <v>3251</v>
      </c>
      <c r="F106" s="22">
        <v>3222</v>
      </c>
      <c r="G106" s="22">
        <v>3222</v>
      </c>
      <c r="H106" s="22">
        <v>3212</v>
      </c>
      <c r="I106" s="22">
        <v>2969</v>
      </c>
      <c r="J106" s="22">
        <v>2828</v>
      </c>
      <c r="K106" s="22">
        <v>2952</v>
      </c>
      <c r="L106" s="22">
        <v>2952</v>
      </c>
      <c r="M106" s="22">
        <v>3119</v>
      </c>
      <c r="N106" s="22">
        <v>3481</v>
      </c>
      <c r="O106" s="22">
        <v>3755</v>
      </c>
      <c r="P106" s="22">
        <v>3861</v>
      </c>
      <c r="Q106" s="22">
        <v>3861</v>
      </c>
      <c r="R106" s="22">
        <v>4154</v>
      </c>
      <c r="S106" s="22">
        <v>4674</v>
      </c>
      <c r="T106" s="22">
        <v>5074</v>
      </c>
      <c r="U106" s="22">
        <v>5493</v>
      </c>
      <c r="V106" s="22">
        <v>5493</v>
      </c>
      <c r="W106" s="22">
        <v>5590</v>
      </c>
      <c r="X106" s="106">
        <v>11362</v>
      </c>
      <c r="Y106" s="106">
        <v>11052</v>
      </c>
      <c r="Z106" s="106">
        <v>10686</v>
      </c>
      <c r="AA106" s="22">
        <v>10686</v>
      </c>
      <c r="AB106" s="22">
        <v>10282</v>
      </c>
      <c r="AC106" s="22">
        <v>4032</v>
      </c>
      <c r="AD106" s="22">
        <v>3934</v>
      </c>
      <c r="AE106" s="106">
        <v>3978</v>
      </c>
      <c r="AF106" s="22">
        <f>+AE106</f>
        <v>3978</v>
      </c>
      <c r="AG106" s="76"/>
      <c r="AM106" s="76"/>
      <c r="AN106" s="76"/>
      <c r="AO106" s="76"/>
      <c r="AP106" s="76"/>
    </row>
    <row r="107" spans="2:42" s="2" customFormat="1">
      <c r="B107" s="13" t="s">
        <v>266</v>
      </c>
      <c r="C107" s="22">
        <v>29988</v>
      </c>
      <c r="D107" s="22">
        <v>30946</v>
      </c>
      <c r="E107" s="22">
        <v>32116</v>
      </c>
      <c r="F107" s="22">
        <v>28851</v>
      </c>
      <c r="G107" s="22">
        <v>28851</v>
      </c>
      <c r="H107" s="22">
        <v>30754</v>
      </c>
      <c r="I107" s="22">
        <v>29612</v>
      </c>
      <c r="J107" s="22">
        <v>29878</v>
      </c>
      <c r="K107" s="22">
        <v>28945</v>
      </c>
      <c r="L107" s="22">
        <v>28945</v>
      </c>
      <c r="M107" s="22">
        <v>31018</v>
      </c>
      <c r="N107" s="22">
        <v>30372</v>
      </c>
      <c r="O107" s="22">
        <v>31717</v>
      </c>
      <c r="P107" s="22">
        <v>32991</v>
      </c>
      <c r="Q107" s="22">
        <v>32991</v>
      </c>
      <c r="R107" s="22">
        <v>34714</v>
      </c>
      <c r="S107" s="22">
        <v>35352</v>
      </c>
      <c r="T107" s="22">
        <v>36946</v>
      </c>
      <c r="U107" s="22">
        <v>37482</v>
      </c>
      <c r="V107" s="22">
        <v>37482</v>
      </c>
      <c r="W107" s="22">
        <v>38574</v>
      </c>
      <c r="X107" s="106">
        <v>44388</v>
      </c>
      <c r="Y107" s="106">
        <v>43838</v>
      </c>
      <c r="Z107" s="106">
        <v>41722</v>
      </c>
      <c r="AA107" s="22">
        <v>41722</v>
      </c>
      <c r="AB107" s="22">
        <v>43067</v>
      </c>
      <c r="AC107" s="106">
        <v>41253</v>
      </c>
      <c r="AD107" s="106">
        <v>40435</v>
      </c>
      <c r="AE107" s="106">
        <v>41565</v>
      </c>
      <c r="AF107" s="22">
        <f>+AE107</f>
        <v>41565</v>
      </c>
      <c r="AG107" s="76"/>
      <c r="AM107" s="76"/>
      <c r="AN107" s="76"/>
      <c r="AO107" s="76"/>
      <c r="AP107" s="76"/>
    </row>
    <row r="108" spans="2:42" s="2" customFormat="1">
      <c r="B108" s="116" t="s">
        <v>144</v>
      </c>
      <c r="C108" s="22">
        <v>29645</v>
      </c>
      <c r="D108" s="22">
        <v>30129</v>
      </c>
      <c r="E108" s="22">
        <v>30826</v>
      </c>
      <c r="F108" s="22">
        <v>29309</v>
      </c>
      <c r="G108" s="22">
        <v>29309</v>
      </c>
      <c r="H108" s="22">
        <f>(H107+C107)/2</f>
        <v>30371</v>
      </c>
      <c r="I108" s="22">
        <f t="shared" ref="I108:L108" si="298">(I107+D107)/2</f>
        <v>30279</v>
      </c>
      <c r="J108" s="22">
        <f t="shared" si="298"/>
        <v>30997</v>
      </c>
      <c r="K108" s="22">
        <f t="shared" si="298"/>
        <v>28898</v>
      </c>
      <c r="L108" s="22">
        <f t="shared" si="298"/>
        <v>28898</v>
      </c>
      <c r="M108" s="22">
        <f t="shared" ref="M108" si="299">(M107+H107)/2</f>
        <v>30886</v>
      </c>
      <c r="N108" s="22">
        <f t="shared" ref="N108" si="300">(N107+I107)/2</f>
        <v>29992</v>
      </c>
      <c r="O108" s="22">
        <f t="shared" ref="O108" si="301">(O107+J107)/2</f>
        <v>30797.5</v>
      </c>
      <c r="P108" s="22">
        <f t="shared" ref="P108" si="302">(P107+K107)/2</f>
        <v>30968</v>
      </c>
      <c r="Q108" s="22">
        <f t="shared" ref="Q108" si="303">(Q107+L107)/2</f>
        <v>30968</v>
      </c>
      <c r="R108" s="22">
        <f t="shared" ref="R108" si="304">(R107+M107)/2</f>
        <v>32866</v>
      </c>
      <c r="S108" s="22">
        <f t="shared" ref="S108" si="305">(S107+N107)/2</f>
        <v>32862</v>
      </c>
      <c r="T108" s="22">
        <f t="shared" ref="T108:AD108" si="306">(T107+O107)/2</f>
        <v>34331.5</v>
      </c>
      <c r="U108" s="22">
        <f t="shared" si="306"/>
        <v>35236.5</v>
      </c>
      <c r="V108" s="22">
        <f t="shared" si="306"/>
        <v>35236.5</v>
      </c>
      <c r="W108" s="22">
        <f t="shared" si="306"/>
        <v>36644</v>
      </c>
      <c r="X108" s="22">
        <f t="shared" si="306"/>
        <v>39870</v>
      </c>
      <c r="Y108" s="22">
        <f t="shared" si="306"/>
        <v>40392</v>
      </c>
      <c r="Z108" s="22">
        <f t="shared" si="306"/>
        <v>39602</v>
      </c>
      <c r="AA108" s="22">
        <f t="shared" si="306"/>
        <v>39602</v>
      </c>
      <c r="AB108" s="22">
        <f t="shared" si="306"/>
        <v>40820.5</v>
      </c>
      <c r="AC108" s="106">
        <f t="shared" si="306"/>
        <v>42820.5</v>
      </c>
      <c r="AD108" s="106">
        <f t="shared" si="306"/>
        <v>42136.5</v>
      </c>
      <c r="AE108" s="22">
        <f t="shared" ref="AE108" si="307">(AE107+Z107)/2</f>
        <v>41643.5</v>
      </c>
      <c r="AF108" s="22">
        <f>+AE108</f>
        <v>41643.5</v>
      </c>
      <c r="AG108" s="76"/>
      <c r="AM108" s="76"/>
      <c r="AN108" s="76"/>
      <c r="AO108" s="76"/>
      <c r="AP108" s="76"/>
    </row>
    <row r="109" spans="2:42" s="137" customFormat="1">
      <c r="B109" s="138" t="s">
        <v>279</v>
      </c>
      <c r="C109" s="139">
        <f t="shared" ref="C109:T109" si="308">C106/C108</f>
        <v>0.111350986675662</v>
      </c>
      <c r="D109" s="139">
        <f t="shared" si="308"/>
        <v>0.10919711905473133</v>
      </c>
      <c r="E109" s="139">
        <f t="shared" si="308"/>
        <v>0.10546292091091936</v>
      </c>
      <c r="F109" s="139">
        <f t="shared" si="308"/>
        <v>0.10993210276706813</v>
      </c>
      <c r="G109" s="139">
        <f t="shared" si="308"/>
        <v>0.10993210276706813</v>
      </c>
      <c r="H109" s="139">
        <f t="shared" si="308"/>
        <v>0.10575878304961971</v>
      </c>
      <c r="I109" s="139">
        <f t="shared" si="308"/>
        <v>9.8054757422636155E-2</v>
      </c>
      <c r="J109" s="139">
        <f t="shared" si="308"/>
        <v>9.1234635609897738E-2</v>
      </c>
      <c r="K109" s="139">
        <f t="shared" si="308"/>
        <v>0.1021523980898332</v>
      </c>
      <c r="L109" s="139">
        <f t="shared" si="308"/>
        <v>0.1021523980898332</v>
      </c>
      <c r="M109" s="139">
        <f t="shared" si="308"/>
        <v>0.10098426471540503</v>
      </c>
      <c r="N109" s="139">
        <f t="shared" si="308"/>
        <v>0.11606428380901573</v>
      </c>
      <c r="O109" s="139">
        <f t="shared" si="308"/>
        <v>0.12192548096436399</v>
      </c>
      <c r="P109" s="139">
        <f t="shared" si="308"/>
        <v>0.12467708602428314</v>
      </c>
      <c r="Q109" s="139">
        <f t="shared" si="308"/>
        <v>0.12467708602428314</v>
      </c>
      <c r="R109" s="139">
        <f t="shared" si="308"/>
        <v>0.12639201606523459</v>
      </c>
      <c r="S109" s="139">
        <f t="shared" si="308"/>
        <v>0.14223114843892642</v>
      </c>
      <c r="T109" s="139">
        <f t="shared" si="308"/>
        <v>0.14779429969561481</v>
      </c>
      <c r="U109" s="139">
        <f t="shared" ref="U109:W109" si="309">U106/U108</f>
        <v>0.15588948959175855</v>
      </c>
      <c r="V109" s="139">
        <f t="shared" si="309"/>
        <v>0.15588948959175855</v>
      </c>
      <c r="W109" s="139">
        <f t="shared" si="309"/>
        <v>0.15254884837899793</v>
      </c>
      <c r="X109" s="139">
        <f t="shared" ref="X109:Y109" si="310">X106/X108</f>
        <v>0.28497617256082269</v>
      </c>
      <c r="Y109" s="139">
        <f t="shared" si="310"/>
        <v>0.27361853832442068</v>
      </c>
      <c r="Z109" s="139">
        <f t="shared" ref="Z109:AB109" si="311">Z106/Z108</f>
        <v>0.26983485682541286</v>
      </c>
      <c r="AA109" s="139">
        <f t="shared" si="311"/>
        <v>0.26983485682541286</v>
      </c>
      <c r="AB109" s="139">
        <f t="shared" si="311"/>
        <v>0.25188324493820508</v>
      </c>
      <c r="AC109" s="139">
        <f t="shared" ref="AC109:AF109" si="312">AC106/AC108</f>
        <v>9.4160507233684798E-2</v>
      </c>
      <c r="AD109" s="139">
        <f t="shared" si="312"/>
        <v>9.3363236149181822E-2</v>
      </c>
      <c r="AE109" s="139">
        <f t="shared" si="312"/>
        <v>9.5525111962251011E-2</v>
      </c>
      <c r="AF109" s="139">
        <f t="shared" si="312"/>
        <v>9.5525111962251011E-2</v>
      </c>
      <c r="AM109" s="76"/>
      <c r="AN109" s="76"/>
      <c r="AO109" s="76"/>
      <c r="AP109" s="76"/>
    </row>
    <row r="110" spans="2:42" s="2" customFormat="1">
      <c r="B110" s="13" t="s">
        <v>143</v>
      </c>
      <c r="C110" s="22">
        <v>3132</v>
      </c>
      <c r="D110" s="22">
        <v>3042</v>
      </c>
      <c r="E110" s="22">
        <v>2920</v>
      </c>
      <c r="F110" s="22">
        <v>-199</v>
      </c>
      <c r="G110" s="22">
        <v>-199</v>
      </c>
      <c r="H110" s="22">
        <v>-223</v>
      </c>
      <c r="I110" s="22">
        <v>-458</v>
      </c>
      <c r="J110" s="22">
        <v>-467</v>
      </c>
      <c r="K110" s="22">
        <v>2711</v>
      </c>
      <c r="L110" s="22">
        <v>2711</v>
      </c>
      <c r="M110" s="22">
        <v>2989</v>
      </c>
      <c r="N110" s="22">
        <v>3409</v>
      </c>
      <c r="O110" s="22">
        <v>3625</v>
      </c>
      <c r="P110" s="22">
        <v>3717</v>
      </c>
      <c r="Q110" s="22">
        <v>3717</v>
      </c>
      <c r="R110" s="22">
        <v>3916</v>
      </c>
      <c r="S110" s="22">
        <v>4440</v>
      </c>
      <c r="T110" s="22">
        <v>4816</v>
      </c>
      <c r="U110" s="22">
        <v>5260</v>
      </c>
      <c r="V110" s="22">
        <v>5260</v>
      </c>
      <c r="W110" s="22">
        <v>5319</v>
      </c>
      <c r="X110" s="106">
        <v>10829</v>
      </c>
      <c r="Y110" s="106">
        <v>10491</v>
      </c>
      <c r="Z110" s="106">
        <v>10074</v>
      </c>
      <c r="AA110" s="22">
        <v>10074</v>
      </c>
      <c r="AB110" s="22">
        <v>9692</v>
      </c>
      <c r="AC110" s="106">
        <v>3653</v>
      </c>
      <c r="AD110" s="106">
        <v>3584</v>
      </c>
      <c r="AE110" s="106">
        <v>3736</v>
      </c>
      <c r="AF110" s="22">
        <f>+AE110</f>
        <v>3736</v>
      </c>
      <c r="AG110" s="76"/>
      <c r="AM110" s="76"/>
      <c r="AN110" s="76"/>
      <c r="AO110" s="76"/>
      <c r="AP110" s="76"/>
    </row>
    <row r="111" spans="2:42" s="2" customFormat="1">
      <c r="B111" s="13" t="s">
        <v>266</v>
      </c>
      <c r="C111" s="22">
        <f t="shared" ref="C111:AA111" si="313">+C107</f>
        <v>29988</v>
      </c>
      <c r="D111" s="22">
        <f t="shared" si="313"/>
        <v>30946</v>
      </c>
      <c r="E111" s="22">
        <f t="shared" si="313"/>
        <v>32116</v>
      </c>
      <c r="F111" s="22">
        <f t="shared" si="313"/>
        <v>28851</v>
      </c>
      <c r="G111" s="22">
        <f t="shared" si="313"/>
        <v>28851</v>
      </c>
      <c r="H111" s="22">
        <f t="shared" si="313"/>
        <v>30754</v>
      </c>
      <c r="I111" s="22">
        <f t="shared" si="313"/>
        <v>29612</v>
      </c>
      <c r="J111" s="22">
        <f t="shared" si="313"/>
        <v>29878</v>
      </c>
      <c r="K111" s="22">
        <f t="shared" si="313"/>
        <v>28945</v>
      </c>
      <c r="L111" s="22">
        <f t="shared" si="313"/>
        <v>28945</v>
      </c>
      <c r="M111" s="22">
        <f t="shared" si="313"/>
        <v>31018</v>
      </c>
      <c r="N111" s="22">
        <f t="shared" si="313"/>
        <v>30372</v>
      </c>
      <c r="O111" s="22">
        <f t="shared" si="313"/>
        <v>31717</v>
      </c>
      <c r="P111" s="22">
        <f t="shared" si="313"/>
        <v>32991</v>
      </c>
      <c r="Q111" s="22">
        <f t="shared" si="313"/>
        <v>32991</v>
      </c>
      <c r="R111" s="22">
        <f t="shared" si="313"/>
        <v>34714</v>
      </c>
      <c r="S111" s="22">
        <f t="shared" si="313"/>
        <v>35352</v>
      </c>
      <c r="T111" s="22">
        <f t="shared" si="313"/>
        <v>36946</v>
      </c>
      <c r="U111" s="22">
        <f t="shared" si="313"/>
        <v>37482</v>
      </c>
      <c r="V111" s="22">
        <f t="shared" si="313"/>
        <v>37482</v>
      </c>
      <c r="W111" s="22">
        <f t="shared" si="313"/>
        <v>38574</v>
      </c>
      <c r="X111" s="22">
        <f t="shared" si="313"/>
        <v>44388</v>
      </c>
      <c r="Y111" s="22">
        <f t="shared" si="313"/>
        <v>43838</v>
      </c>
      <c r="Z111" s="22">
        <f t="shared" si="313"/>
        <v>41722</v>
      </c>
      <c r="AA111" s="22">
        <f t="shared" si="313"/>
        <v>41722</v>
      </c>
      <c r="AB111" s="22">
        <f>+AB107</f>
        <v>43067</v>
      </c>
      <c r="AC111" s="106">
        <f>+AC107</f>
        <v>41253</v>
      </c>
      <c r="AD111" s="106">
        <v>40435</v>
      </c>
      <c r="AE111" s="22">
        <f t="shared" ref="AE111" si="314">+AE107</f>
        <v>41565</v>
      </c>
      <c r="AF111" s="22">
        <f>+AE111</f>
        <v>41565</v>
      </c>
      <c r="AG111" s="76"/>
      <c r="AM111" s="76"/>
      <c r="AN111" s="76"/>
      <c r="AO111" s="76"/>
      <c r="AP111" s="76"/>
    </row>
    <row r="112" spans="2:42" s="2" customFormat="1">
      <c r="B112" s="13" t="s">
        <v>144</v>
      </c>
      <c r="C112" s="22">
        <v>29645</v>
      </c>
      <c r="D112" s="22">
        <v>30129</v>
      </c>
      <c r="E112" s="22">
        <v>30826</v>
      </c>
      <c r="F112" s="22">
        <v>29314</v>
      </c>
      <c r="G112" s="22">
        <v>29314</v>
      </c>
      <c r="H112" s="22">
        <f>(H111+C111)/2</f>
        <v>30371</v>
      </c>
      <c r="I112" s="22">
        <f t="shared" ref="I112:AD112" si="315">(I111+D111)/2</f>
        <v>30279</v>
      </c>
      <c r="J112" s="22">
        <f t="shared" si="315"/>
        <v>30997</v>
      </c>
      <c r="K112" s="22">
        <f t="shared" si="315"/>
        <v>28898</v>
      </c>
      <c r="L112" s="22">
        <f t="shared" si="315"/>
        <v>28898</v>
      </c>
      <c r="M112" s="22">
        <f t="shared" si="315"/>
        <v>30886</v>
      </c>
      <c r="N112" s="22">
        <f t="shared" si="315"/>
        <v>29992</v>
      </c>
      <c r="O112" s="22">
        <f t="shared" si="315"/>
        <v>30797.5</v>
      </c>
      <c r="P112" s="22">
        <f t="shared" si="315"/>
        <v>30968</v>
      </c>
      <c r="Q112" s="22">
        <f t="shared" si="315"/>
        <v>30968</v>
      </c>
      <c r="R112" s="22">
        <f t="shared" si="315"/>
        <v>32866</v>
      </c>
      <c r="S112" s="22">
        <f t="shared" si="315"/>
        <v>32862</v>
      </c>
      <c r="T112" s="22">
        <f t="shared" si="315"/>
        <v>34331.5</v>
      </c>
      <c r="U112" s="22">
        <f t="shared" si="315"/>
        <v>35236.5</v>
      </c>
      <c r="V112" s="22">
        <f t="shared" si="315"/>
        <v>35236.5</v>
      </c>
      <c r="W112" s="22">
        <f t="shared" si="315"/>
        <v>36644</v>
      </c>
      <c r="X112" s="22">
        <f t="shared" si="315"/>
        <v>39870</v>
      </c>
      <c r="Y112" s="22">
        <f t="shared" si="315"/>
        <v>40392</v>
      </c>
      <c r="Z112" s="22">
        <f t="shared" si="315"/>
        <v>39602</v>
      </c>
      <c r="AA112" s="22">
        <f t="shared" si="315"/>
        <v>39602</v>
      </c>
      <c r="AB112" s="22">
        <f t="shared" si="315"/>
        <v>40820.5</v>
      </c>
      <c r="AC112" s="106">
        <f t="shared" si="315"/>
        <v>42820.5</v>
      </c>
      <c r="AD112" s="106">
        <f t="shared" si="315"/>
        <v>42136.5</v>
      </c>
      <c r="AE112" s="22">
        <f t="shared" ref="AE112" si="316">(AE111+Z111)/2</f>
        <v>41643.5</v>
      </c>
      <c r="AF112" s="22">
        <f>+AE112</f>
        <v>41643.5</v>
      </c>
      <c r="AG112" s="76"/>
      <c r="AM112" s="76"/>
      <c r="AN112" s="76"/>
      <c r="AO112" s="76"/>
      <c r="AP112" s="76"/>
    </row>
    <row r="113" spans="2:42" s="137" customFormat="1">
      <c r="B113" s="138" t="s">
        <v>280</v>
      </c>
      <c r="C113" s="139">
        <f t="shared" ref="C113:S113" si="317">C110/C112</f>
        <v>0.10565019396188227</v>
      </c>
      <c r="D113" s="139">
        <f t="shared" si="317"/>
        <v>0.10096584685850842</v>
      </c>
      <c r="E113" s="139">
        <f t="shared" si="317"/>
        <v>9.4725231947057675E-2</v>
      </c>
      <c r="F113" s="139">
        <f t="shared" si="317"/>
        <v>-6.7885651906938668E-3</v>
      </c>
      <c r="G113" s="139">
        <f t="shared" si="317"/>
        <v>-6.7885651906938668E-3</v>
      </c>
      <c r="H113" s="139">
        <f t="shared" si="317"/>
        <v>-7.3425307036317543E-3</v>
      </c>
      <c r="I113" s="139">
        <f t="shared" si="317"/>
        <v>-1.5125994913966776E-2</v>
      </c>
      <c r="J113" s="139">
        <f t="shared" si="317"/>
        <v>-1.5065974126528374E-2</v>
      </c>
      <c r="K113" s="139">
        <f t="shared" si="317"/>
        <v>9.3812720603501973E-2</v>
      </c>
      <c r="L113" s="139">
        <f t="shared" si="317"/>
        <v>9.3812720603501973E-2</v>
      </c>
      <c r="M113" s="139">
        <f t="shared" si="317"/>
        <v>9.6775237971896647E-2</v>
      </c>
      <c r="N113" s="139">
        <f t="shared" si="317"/>
        <v>0.11366364363830354</v>
      </c>
      <c r="O113" s="139">
        <f t="shared" si="317"/>
        <v>0.11770435912005844</v>
      </c>
      <c r="P113" s="139">
        <f t="shared" si="317"/>
        <v>0.12002712477396021</v>
      </c>
      <c r="Q113" s="139">
        <f t="shared" si="317"/>
        <v>0.12002712477396021</v>
      </c>
      <c r="R113" s="139">
        <f t="shared" si="317"/>
        <v>0.11915048986794864</v>
      </c>
      <c r="S113" s="139">
        <f t="shared" si="317"/>
        <v>0.13511046193171444</v>
      </c>
      <c r="T113" s="139">
        <f t="shared" ref="T113:W113" si="318">T110/T112</f>
        <v>0.14027933530431236</v>
      </c>
      <c r="U113" s="139">
        <f t="shared" si="318"/>
        <v>0.14927702808167667</v>
      </c>
      <c r="V113" s="139">
        <f t="shared" si="318"/>
        <v>0.14927702808167667</v>
      </c>
      <c r="W113" s="139">
        <f t="shared" si="318"/>
        <v>0.14515336753629515</v>
      </c>
      <c r="X113" s="139">
        <f t="shared" ref="X113:Y113" si="319">X110/X112</f>
        <v>0.27160772510659642</v>
      </c>
      <c r="Y113" s="139">
        <f t="shared" si="319"/>
        <v>0.25972964943553178</v>
      </c>
      <c r="Z113" s="139">
        <f t="shared" ref="Z113:AB113" si="320">Z110/Z112</f>
        <v>0.25438109186404728</v>
      </c>
      <c r="AA113" s="139">
        <f t="shared" si="320"/>
        <v>0.25438109186404728</v>
      </c>
      <c r="AB113" s="139">
        <f t="shared" si="320"/>
        <v>0.2374297228108426</v>
      </c>
      <c r="AC113" s="139">
        <f t="shared" ref="AC113:AF113" si="321">AC110/AC112</f>
        <v>8.5309606380121666E-2</v>
      </c>
      <c r="AD113" s="139">
        <f t="shared" si="321"/>
        <v>8.5056898413489498E-2</v>
      </c>
      <c r="AE113" s="139">
        <f t="shared" si="321"/>
        <v>8.9713880917790298E-2</v>
      </c>
      <c r="AF113" s="139">
        <f t="shared" si="321"/>
        <v>8.9713880917790298E-2</v>
      </c>
      <c r="AM113" s="76"/>
      <c r="AN113" s="76"/>
      <c r="AO113" s="76"/>
      <c r="AP113" s="76"/>
    </row>
    <row r="114" spans="2:42" s="2" customFormat="1">
      <c r="AG114" s="76"/>
      <c r="AM114" s="76"/>
      <c r="AN114" s="76"/>
      <c r="AO114" s="76"/>
      <c r="AP114" s="76"/>
    </row>
    <row r="115" spans="2:42" s="2" customFormat="1">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76"/>
      <c r="AM115" s="76"/>
      <c r="AN115" s="76"/>
      <c r="AO115" s="76"/>
      <c r="AP115" s="76"/>
    </row>
    <row r="116" spans="2:42" s="2" customFormat="1">
      <c r="AG116" s="76"/>
      <c r="AM116" s="76"/>
      <c r="AN116" s="76"/>
      <c r="AO116" s="76"/>
      <c r="AP116" s="76"/>
    </row>
    <row r="117" spans="2:42" s="2" customFormat="1">
      <c r="AG117" s="76"/>
      <c r="AM117" s="76"/>
      <c r="AN117" s="76"/>
      <c r="AO117" s="76"/>
      <c r="AP117" s="76"/>
    </row>
    <row r="118" spans="2:42" s="2" customFormat="1">
      <c r="AG118" s="76"/>
      <c r="AM118" s="76"/>
      <c r="AN118" s="76"/>
      <c r="AO118" s="76"/>
      <c r="AP118" s="76"/>
    </row>
    <row r="119" spans="2:42" s="2" customFormat="1">
      <c r="AG119" s="76"/>
      <c r="AM119" s="76"/>
      <c r="AN119" s="76"/>
      <c r="AO119" s="76"/>
      <c r="AP119" s="76"/>
    </row>
    <row r="120" spans="2:42" s="2" customFormat="1">
      <c r="AG120" s="76"/>
      <c r="AM120" s="76"/>
      <c r="AN120" s="76"/>
      <c r="AO120" s="76"/>
      <c r="AP120" s="76"/>
    </row>
    <row r="121" spans="2:42" s="2" customFormat="1">
      <c r="AG121" s="76"/>
      <c r="AM121" s="76"/>
      <c r="AN121" s="76"/>
      <c r="AO121" s="76"/>
      <c r="AP121" s="76"/>
    </row>
    <row r="122" spans="2:42" s="2" customFormat="1">
      <c r="AG122" s="76"/>
      <c r="AM122" s="76"/>
      <c r="AN122" s="76"/>
      <c r="AO122" s="76"/>
      <c r="AP122" s="76"/>
    </row>
    <row r="123" spans="2:42" s="2" customFormat="1">
      <c r="AG123" s="76"/>
      <c r="AM123" s="76"/>
      <c r="AN123" s="76"/>
      <c r="AO123" s="76"/>
      <c r="AP123" s="76"/>
    </row>
    <row r="124" spans="2:42" s="2" customFormat="1">
      <c r="AG124" s="76"/>
      <c r="AM124" s="76"/>
      <c r="AN124" s="76"/>
      <c r="AO124" s="76"/>
      <c r="AP124" s="76"/>
    </row>
    <row r="125" spans="2:42" s="2" customFormat="1">
      <c r="AG125" s="76"/>
      <c r="AM125" s="76"/>
      <c r="AN125" s="76"/>
      <c r="AO125" s="76"/>
      <c r="AP125" s="76"/>
    </row>
    <row r="126" spans="2:42" s="2" customFormat="1">
      <c r="AG126" s="76"/>
      <c r="AM126" s="76"/>
      <c r="AN126" s="76"/>
      <c r="AO126" s="76"/>
      <c r="AP126" s="76"/>
    </row>
    <row r="127" spans="2:42" s="2" customFormat="1">
      <c r="AG127" s="76"/>
      <c r="AM127" s="76"/>
      <c r="AN127" s="76"/>
      <c r="AO127" s="76"/>
      <c r="AP127" s="76"/>
    </row>
    <row r="128" spans="2:42" s="2" customFormat="1">
      <c r="AG128" s="76"/>
      <c r="AM128" s="76"/>
      <c r="AN128" s="76"/>
      <c r="AO128" s="76"/>
      <c r="AP128" s="76"/>
    </row>
    <row r="129" spans="33:42" s="2" customFormat="1">
      <c r="AG129" s="76"/>
      <c r="AM129" s="76"/>
      <c r="AN129" s="76"/>
      <c r="AO129" s="76"/>
      <c r="AP129" s="76"/>
    </row>
    <row r="130" spans="33:42" s="2" customFormat="1">
      <c r="AG130" s="76"/>
      <c r="AM130" s="76"/>
      <c r="AN130" s="76"/>
      <c r="AO130" s="76"/>
      <c r="AP130" s="76"/>
    </row>
    <row r="131" spans="33:42" s="2" customFormat="1">
      <c r="AG131" s="76"/>
      <c r="AM131" s="76"/>
      <c r="AN131" s="76"/>
      <c r="AO131" s="76"/>
      <c r="AP131" s="76"/>
    </row>
    <row r="132" spans="33:42" s="2" customFormat="1">
      <c r="AG132" s="76"/>
      <c r="AM132" s="76"/>
      <c r="AN132" s="76"/>
      <c r="AO132" s="76"/>
      <c r="AP132" s="76"/>
    </row>
    <row r="133" spans="33:42" s="2" customFormat="1">
      <c r="AG133" s="76"/>
      <c r="AM133" s="76"/>
      <c r="AN133" s="76"/>
      <c r="AO133" s="76"/>
      <c r="AP133" s="76"/>
    </row>
    <row r="134" spans="33:42" s="2" customFormat="1">
      <c r="AG134" s="76"/>
      <c r="AM134" s="76"/>
      <c r="AN134" s="76"/>
      <c r="AO134" s="76"/>
      <c r="AP134" s="76"/>
    </row>
    <row r="135" spans="33:42" s="2" customFormat="1">
      <c r="AG135" s="76"/>
      <c r="AM135" s="76"/>
      <c r="AN135" s="76"/>
      <c r="AO135" s="76"/>
      <c r="AP135" s="76"/>
    </row>
    <row r="136" spans="33:42" s="2" customFormat="1">
      <c r="AG136" s="76"/>
      <c r="AM136" s="76"/>
      <c r="AN136" s="76"/>
      <c r="AO136" s="76"/>
      <c r="AP136" s="76"/>
    </row>
    <row r="137" spans="33:42" s="2" customFormat="1">
      <c r="AG137" s="76"/>
      <c r="AM137" s="76"/>
      <c r="AN137" s="76"/>
      <c r="AO137" s="76"/>
      <c r="AP137" s="76"/>
    </row>
    <row r="138" spans="33:42" s="2" customFormat="1">
      <c r="AG138" s="76"/>
      <c r="AM138" s="76"/>
      <c r="AN138" s="76"/>
      <c r="AO138" s="76"/>
      <c r="AP138" s="76"/>
    </row>
    <row r="139" spans="33:42" s="2" customFormat="1">
      <c r="AG139" s="76"/>
      <c r="AM139" s="76"/>
      <c r="AN139" s="76"/>
      <c r="AO139" s="76"/>
      <c r="AP139" s="76"/>
    </row>
    <row r="140" spans="33:42" s="2" customFormat="1">
      <c r="AG140" s="76"/>
      <c r="AM140" s="76"/>
      <c r="AN140" s="76"/>
      <c r="AO140" s="76"/>
      <c r="AP140" s="76"/>
    </row>
    <row r="141" spans="33:42" s="2" customFormat="1">
      <c r="AG141" s="76"/>
      <c r="AM141" s="76"/>
      <c r="AN141" s="76"/>
      <c r="AO141" s="76"/>
      <c r="AP141" s="76"/>
    </row>
    <row r="142" spans="33:42" s="2" customFormat="1">
      <c r="AG142" s="76"/>
      <c r="AM142" s="76"/>
      <c r="AN142" s="76"/>
      <c r="AO142" s="76"/>
      <c r="AP142" s="76"/>
    </row>
    <row r="143" spans="33:42" s="2" customFormat="1">
      <c r="AG143" s="76"/>
      <c r="AM143" s="76"/>
      <c r="AN143" s="76"/>
      <c r="AO143" s="76"/>
      <c r="AP143" s="76"/>
    </row>
    <row r="144" spans="33:42" s="2" customFormat="1">
      <c r="AG144" s="76"/>
      <c r="AM144" s="76"/>
      <c r="AN144" s="76"/>
      <c r="AO144" s="76"/>
      <c r="AP144" s="76"/>
    </row>
    <row r="145" spans="33:42" s="2" customFormat="1">
      <c r="AG145" s="76"/>
      <c r="AM145" s="76"/>
      <c r="AN145" s="76"/>
      <c r="AO145" s="76"/>
      <c r="AP145" s="76"/>
    </row>
    <row r="146" spans="33:42" s="2" customFormat="1">
      <c r="AG146" s="76"/>
      <c r="AM146" s="76"/>
      <c r="AN146" s="76"/>
      <c r="AO146" s="76"/>
      <c r="AP146" s="76"/>
    </row>
    <row r="147" spans="33:42" s="2" customFormat="1">
      <c r="AG147" s="76"/>
      <c r="AM147" s="76"/>
      <c r="AN147" s="76"/>
      <c r="AO147" s="76"/>
      <c r="AP147" s="76"/>
    </row>
    <row r="148" spans="33:42" s="2" customFormat="1">
      <c r="AG148" s="76"/>
      <c r="AM148" s="76"/>
      <c r="AN148" s="76"/>
      <c r="AO148" s="76"/>
      <c r="AP148" s="76"/>
    </row>
    <row r="149" spans="33:42" s="2" customFormat="1">
      <c r="AG149" s="76"/>
      <c r="AM149" s="76"/>
      <c r="AN149" s="76"/>
      <c r="AO149" s="76"/>
      <c r="AP149" s="76"/>
    </row>
    <row r="150" spans="33:42" s="2" customFormat="1">
      <c r="AG150" s="76"/>
      <c r="AM150" s="76"/>
      <c r="AN150" s="76"/>
      <c r="AO150" s="76"/>
      <c r="AP150" s="76"/>
    </row>
    <row r="151" spans="33:42" s="2" customFormat="1">
      <c r="AG151" s="76"/>
      <c r="AM151" s="76"/>
      <c r="AN151" s="76"/>
      <c r="AO151" s="76"/>
      <c r="AP151" s="76"/>
    </row>
    <row r="152" spans="33:42" s="2" customFormat="1">
      <c r="AG152" s="76"/>
      <c r="AM152" s="76"/>
      <c r="AN152" s="76"/>
      <c r="AO152" s="76"/>
      <c r="AP152" s="76"/>
    </row>
    <row r="153" spans="33:42" s="2" customFormat="1">
      <c r="AG153" s="76"/>
      <c r="AM153" s="76"/>
      <c r="AN153" s="76"/>
      <c r="AO153" s="76"/>
      <c r="AP153" s="76"/>
    </row>
    <row r="154" spans="33:42" s="2" customFormat="1">
      <c r="AG154" s="76"/>
      <c r="AM154" s="76"/>
      <c r="AN154" s="76"/>
      <c r="AO154" s="76"/>
      <c r="AP154" s="76"/>
    </row>
    <row r="155" spans="33:42" s="2" customFormat="1">
      <c r="AG155" s="76"/>
      <c r="AM155" s="76"/>
      <c r="AN155" s="76"/>
      <c r="AO155" s="76"/>
      <c r="AP155" s="76"/>
    </row>
    <row r="156" spans="33:42" s="2" customFormat="1">
      <c r="AG156" s="76"/>
      <c r="AM156" s="76"/>
      <c r="AN156" s="76"/>
      <c r="AO156" s="76"/>
      <c r="AP156" s="76"/>
    </row>
    <row r="157" spans="33:42" s="2" customFormat="1">
      <c r="AG157" s="76"/>
      <c r="AM157" s="76"/>
      <c r="AN157" s="76"/>
      <c r="AO157" s="76"/>
      <c r="AP157" s="76"/>
    </row>
    <row r="158" spans="33:42" s="2" customFormat="1">
      <c r="AG158" s="76"/>
      <c r="AM158" s="76"/>
      <c r="AN158" s="76"/>
      <c r="AO158" s="76"/>
      <c r="AP158" s="76"/>
    </row>
    <row r="159" spans="33:42" s="2" customFormat="1">
      <c r="AG159" s="76"/>
      <c r="AM159" s="76"/>
      <c r="AN159" s="76"/>
      <c r="AO159" s="76"/>
      <c r="AP159" s="76"/>
    </row>
    <row r="160" spans="33:42" s="2" customFormat="1">
      <c r="AG160" s="76"/>
      <c r="AM160" s="76"/>
      <c r="AN160" s="76"/>
      <c r="AO160" s="76"/>
      <c r="AP160" s="76"/>
    </row>
    <row r="161" spans="33:42" s="2" customFormat="1">
      <c r="AG161" s="76"/>
      <c r="AM161" s="76"/>
      <c r="AN161" s="76"/>
      <c r="AO161" s="76"/>
      <c r="AP161" s="76"/>
    </row>
    <row r="162" spans="33:42" s="2" customFormat="1">
      <c r="AG162" s="76"/>
      <c r="AM162" s="76"/>
      <c r="AN162" s="76"/>
      <c r="AO162" s="76"/>
      <c r="AP162" s="76"/>
    </row>
    <row r="163" spans="33:42" s="2" customFormat="1">
      <c r="AG163" s="76"/>
      <c r="AM163" s="76"/>
      <c r="AN163" s="76"/>
      <c r="AO163" s="76"/>
      <c r="AP163" s="76"/>
    </row>
    <row r="164" spans="33:42" s="2" customFormat="1">
      <c r="AG164" s="76"/>
      <c r="AM164" s="76"/>
      <c r="AN164" s="76"/>
      <c r="AO164" s="76"/>
      <c r="AP164" s="76"/>
    </row>
    <row r="165" spans="33:42" s="2" customFormat="1">
      <c r="AG165" s="76"/>
      <c r="AM165" s="76"/>
      <c r="AN165" s="76"/>
      <c r="AO165" s="76"/>
      <c r="AP165" s="76"/>
    </row>
    <row r="166" spans="33:42" s="2" customFormat="1">
      <c r="AG166" s="76"/>
      <c r="AM166" s="76"/>
      <c r="AN166" s="76"/>
      <c r="AO166" s="76"/>
      <c r="AP166" s="76"/>
    </row>
    <row r="167" spans="33:42" s="2" customFormat="1">
      <c r="AG167" s="76"/>
      <c r="AM167" s="76"/>
      <c r="AN167" s="76"/>
      <c r="AO167" s="76"/>
      <c r="AP167" s="76"/>
    </row>
    <row r="168" spans="33:42" s="2" customFormat="1">
      <c r="AG168" s="76"/>
      <c r="AM168" s="76"/>
      <c r="AN168" s="76"/>
      <c r="AO168" s="76"/>
      <c r="AP168" s="76"/>
    </row>
    <row r="169" spans="33:42" s="2" customFormat="1">
      <c r="AG169" s="76"/>
      <c r="AM169" s="76"/>
      <c r="AN169" s="76"/>
      <c r="AO169" s="76"/>
      <c r="AP169" s="76"/>
    </row>
    <row r="170" spans="33:42" s="2" customFormat="1">
      <c r="AG170" s="76"/>
      <c r="AM170" s="76"/>
      <c r="AN170" s="76"/>
      <c r="AO170" s="76"/>
      <c r="AP170" s="76"/>
    </row>
    <row r="171" spans="33:42" s="2" customFormat="1">
      <c r="AG171" s="76"/>
      <c r="AM171" s="76"/>
      <c r="AN171" s="76"/>
      <c r="AO171" s="76"/>
      <c r="AP171" s="76"/>
    </row>
    <row r="172" spans="33:42" s="2" customFormat="1">
      <c r="AG172" s="76"/>
      <c r="AM172" s="76"/>
      <c r="AN172" s="76"/>
      <c r="AO172" s="76"/>
      <c r="AP172" s="76"/>
    </row>
    <row r="173" spans="33:42" s="2" customFormat="1">
      <c r="AG173" s="76"/>
      <c r="AM173" s="76"/>
      <c r="AN173" s="76"/>
      <c r="AO173" s="76"/>
      <c r="AP173" s="76"/>
    </row>
    <row r="174" spans="33:42" s="2" customFormat="1">
      <c r="AG174" s="76"/>
      <c r="AM174" s="76"/>
      <c r="AN174" s="76"/>
      <c r="AO174" s="76"/>
      <c r="AP174" s="76"/>
    </row>
    <row r="175" spans="33:42" s="2" customFormat="1">
      <c r="AG175" s="76"/>
      <c r="AM175" s="76"/>
      <c r="AN175" s="76"/>
      <c r="AO175" s="76"/>
      <c r="AP175" s="76"/>
    </row>
    <row r="176" spans="33:42" s="2" customFormat="1">
      <c r="AG176" s="76"/>
      <c r="AM176" s="76"/>
      <c r="AN176" s="76"/>
      <c r="AO176" s="76"/>
      <c r="AP176" s="76"/>
    </row>
    <row r="177" spans="33:33" s="2" customFormat="1">
      <c r="AG177" s="76"/>
    </row>
    <row r="178" spans="33:33" s="2" customFormat="1">
      <c r="AG178" s="76"/>
    </row>
    <row r="179" spans="33:33" s="2" customFormat="1">
      <c r="AG179" s="76"/>
    </row>
    <row r="180" spans="33:33" s="2" customFormat="1">
      <c r="AG180" s="76"/>
    </row>
    <row r="181" spans="33:33" s="2" customFormat="1">
      <c r="AG181" s="76"/>
    </row>
    <row r="182" spans="33:33" s="2" customFormat="1">
      <c r="AG182" s="76"/>
    </row>
    <row r="183" spans="33:33" s="2" customFormat="1">
      <c r="AG183" s="76"/>
    </row>
    <row r="184" spans="33:33" s="2" customFormat="1">
      <c r="AG184" s="76"/>
    </row>
    <row r="185" spans="33:33" s="2" customFormat="1">
      <c r="AG185" s="76"/>
    </row>
    <row r="186" spans="33:33" s="2" customFormat="1">
      <c r="AG186" s="76"/>
    </row>
    <row r="187" spans="33:33" s="2" customFormat="1">
      <c r="AG187" s="76"/>
    </row>
    <row r="188" spans="33:33" s="2" customFormat="1">
      <c r="AG188" s="76"/>
    </row>
    <row r="189" spans="33:33" s="2" customFormat="1">
      <c r="AG189" s="76"/>
    </row>
    <row r="190" spans="33:33" s="2" customFormat="1">
      <c r="AG190" s="76"/>
    </row>
    <row r="191" spans="33:33" s="2" customFormat="1">
      <c r="AG191" s="76"/>
    </row>
    <row r="192" spans="33:33" s="2" customFormat="1">
      <c r="AG192" s="76"/>
    </row>
    <row r="193" spans="33:33" s="2" customFormat="1">
      <c r="AG193" s="76"/>
    </row>
    <row r="194" spans="33:33" s="2" customFormat="1">
      <c r="AG194" s="76"/>
    </row>
    <row r="195" spans="33:33" s="2" customFormat="1">
      <c r="AG195" s="76"/>
    </row>
    <row r="196" spans="33:33" s="2" customFormat="1">
      <c r="AG196" s="76"/>
    </row>
    <row r="197" spans="33:33" s="2" customFormat="1">
      <c r="AG197" s="76"/>
    </row>
    <row r="198" spans="33:33" s="2" customFormat="1">
      <c r="AG198" s="76"/>
    </row>
    <row r="199" spans="33:33" s="2" customFormat="1">
      <c r="AG199" s="76"/>
    </row>
    <row r="200" spans="33:33" s="2" customFormat="1">
      <c r="AG200" s="76"/>
    </row>
    <row r="201" spans="33:33" s="2" customFormat="1">
      <c r="AG201" s="76"/>
    </row>
    <row r="202" spans="33:33" s="2" customFormat="1">
      <c r="AG202" s="76"/>
    </row>
    <row r="203" spans="33:33" s="2" customFormat="1">
      <c r="AG203" s="76"/>
    </row>
    <row r="204" spans="33:33" s="2" customFormat="1">
      <c r="AG204" s="76"/>
    </row>
    <row r="205" spans="33:33" s="2" customFormat="1">
      <c r="AG205" s="76"/>
    </row>
    <row r="206" spans="33:33" s="2" customFormat="1">
      <c r="AG206" s="76"/>
    </row>
    <row r="207" spans="33:33" s="2" customFormat="1">
      <c r="AG207" s="76"/>
    </row>
    <row r="208" spans="33:33" s="2" customFormat="1">
      <c r="AG208" s="76"/>
    </row>
    <row r="209" spans="33:33" s="2" customFormat="1">
      <c r="AG209" s="76"/>
    </row>
    <row r="210" spans="33:33" s="2" customFormat="1">
      <c r="AG210" s="76"/>
    </row>
    <row r="211" spans="33:33" s="2" customFormat="1">
      <c r="AG211" s="76"/>
    </row>
    <row r="212" spans="33:33" s="2" customFormat="1">
      <c r="AG212" s="76"/>
    </row>
    <row r="213" spans="33:33" s="2" customFormat="1">
      <c r="AG213" s="76"/>
    </row>
    <row r="214" spans="33:33" s="2" customFormat="1">
      <c r="AG214" s="76"/>
    </row>
    <row r="215" spans="33:33" s="2" customFormat="1">
      <c r="AG215" s="76"/>
    </row>
    <row r="216" spans="33:33" s="2" customFormat="1">
      <c r="AG216" s="76"/>
    </row>
    <row r="217" spans="33:33" s="2" customFormat="1">
      <c r="AG217" s="76"/>
    </row>
    <row r="218" spans="33:33" s="2" customFormat="1">
      <c r="AG218" s="76"/>
    </row>
    <row r="219" spans="33:33" s="2" customFormat="1">
      <c r="AG219" s="76"/>
    </row>
    <row r="220" spans="33:33" s="2" customFormat="1">
      <c r="AG220" s="76"/>
    </row>
    <row r="221" spans="33:33" s="2" customFormat="1">
      <c r="AG221" s="76"/>
    </row>
    <row r="222" spans="33:33" s="2" customFormat="1">
      <c r="AG222" s="76"/>
    </row>
    <row r="223" spans="33:33" s="2" customFormat="1">
      <c r="AG223" s="76"/>
    </row>
    <row r="224" spans="33:33" s="2" customFormat="1">
      <c r="AG224" s="76"/>
    </row>
    <row r="225" spans="33:33" s="2" customFormat="1">
      <c r="AG225" s="76"/>
    </row>
    <row r="226" spans="33:33" s="2" customFormat="1">
      <c r="AG226" s="76"/>
    </row>
    <row r="227" spans="33:33" s="2" customFormat="1">
      <c r="AG227" s="76"/>
    </row>
    <row r="228" spans="33:33" s="2" customFormat="1">
      <c r="AG228" s="76"/>
    </row>
    <row r="229" spans="33:33" s="2" customFormat="1">
      <c r="AG229" s="76"/>
    </row>
    <row r="230" spans="33:33" s="2" customFormat="1">
      <c r="AG230" s="76"/>
    </row>
    <row r="231" spans="33:33" s="2" customFormat="1">
      <c r="AG231" s="76"/>
    </row>
    <row r="232" spans="33:33" s="2" customFormat="1">
      <c r="AG232" s="76"/>
    </row>
    <row r="233" spans="33:33" s="2" customFormat="1">
      <c r="AG233" s="76"/>
    </row>
    <row r="234" spans="33:33" s="2" customFormat="1">
      <c r="AG234" s="76"/>
    </row>
    <row r="235" spans="33:33" s="2" customFormat="1">
      <c r="AG235" s="76"/>
    </row>
    <row r="236" spans="33:33" s="2" customFormat="1"/>
    <row r="237" spans="33:33" s="2" customFormat="1"/>
    <row r="238" spans="33:33" s="2" customFormat="1"/>
    <row r="239" spans="33:33" s="2" customFormat="1"/>
    <row r="240" spans="33:33"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sheetData>
  <sortState xmlns:xlrd2="http://schemas.microsoft.com/office/spreadsheetml/2017/richdata2" columnSort="1" ref="C1:S113">
    <sortCondition descending="1" ref="C1:S1"/>
  </sortState>
  <phoneticPr fontId="28" type="noConversion"/>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81"/>
  <sheetViews>
    <sheetView topLeftCell="B1" zoomScaleNormal="100" workbookViewId="0">
      <selection activeCell="B62" sqref="B62"/>
    </sheetView>
  </sheetViews>
  <sheetFormatPr defaultRowHeight="15"/>
  <cols>
    <col min="1" max="1" width="0" style="2" hidden="1" customWidth="1"/>
    <col min="2" max="2" width="45.85546875" customWidth="1"/>
    <col min="3" max="16" width="12.7109375" customWidth="1"/>
    <col min="17" max="18" width="12.7109375" style="2" customWidth="1"/>
    <col min="19" max="26" width="12.7109375" customWidth="1"/>
    <col min="27" max="52" width="9.140625" style="2"/>
  </cols>
  <sheetData>
    <row r="1" spans="2:31" s="2" customFormat="1">
      <c r="B1" s="3" t="s">
        <v>286</v>
      </c>
      <c r="C1" s="3"/>
      <c r="D1" s="3"/>
      <c r="E1" s="3"/>
      <c r="F1" s="3"/>
      <c r="G1" s="3"/>
      <c r="H1" s="3"/>
      <c r="I1" s="3"/>
      <c r="J1" s="3"/>
      <c r="K1" s="3"/>
      <c r="L1" s="3"/>
      <c r="M1" s="3"/>
      <c r="N1" s="3"/>
      <c r="O1" s="3"/>
      <c r="P1" s="3"/>
      <c r="S1" s="3"/>
      <c r="T1" s="3"/>
      <c r="U1" s="3"/>
      <c r="V1" s="3"/>
      <c r="W1" s="3"/>
      <c r="X1" s="3"/>
      <c r="Y1" s="3"/>
      <c r="Z1" s="3"/>
    </row>
    <row r="2" spans="2:31" s="2" customFormat="1">
      <c r="B2" s="3"/>
      <c r="C2" s="3"/>
      <c r="D2" s="3"/>
      <c r="E2" s="3"/>
      <c r="F2" s="3"/>
      <c r="G2" s="3"/>
      <c r="H2" s="3"/>
      <c r="I2" s="3"/>
      <c r="J2" s="3"/>
      <c r="K2" s="3"/>
      <c r="L2" s="3"/>
      <c r="M2" s="3"/>
      <c r="N2" s="3"/>
      <c r="O2" s="3"/>
      <c r="P2" s="3"/>
      <c r="S2" s="3"/>
      <c r="T2" s="3"/>
      <c r="U2" s="3"/>
      <c r="V2" s="3"/>
      <c r="W2" s="3"/>
      <c r="X2" s="3"/>
      <c r="Y2" s="3"/>
      <c r="Z2" s="3"/>
    </row>
    <row r="3" spans="2:31">
      <c r="B3" s="31" t="s">
        <v>160</v>
      </c>
      <c r="C3" s="32" t="s">
        <v>203</v>
      </c>
      <c r="D3" s="32" t="s">
        <v>204</v>
      </c>
      <c r="E3" s="32" t="s">
        <v>201</v>
      </c>
      <c r="F3" s="32" t="s">
        <v>202</v>
      </c>
      <c r="G3" s="32" t="s">
        <v>203</v>
      </c>
      <c r="H3" s="32" t="s">
        <v>204</v>
      </c>
      <c r="I3" s="32" t="s">
        <v>201</v>
      </c>
      <c r="J3" s="32" t="s">
        <v>202</v>
      </c>
      <c r="K3" s="32" t="s">
        <v>203</v>
      </c>
      <c r="L3" s="32" t="s">
        <v>204</v>
      </c>
      <c r="M3" s="32" t="s">
        <v>201</v>
      </c>
      <c r="N3" s="32" t="s">
        <v>202</v>
      </c>
      <c r="O3" s="32" t="s">
        <v>203</v>
      </c>
      <c r="P3" s="32" t="s">
        <v>204</v>
      </c>
      <c r="Q3" s="32" t="s">
        <v>201</v>
      </c>
      <c r="R3" s="32" t="s">
        <v>202</v>
      </c>
      <c r="S3" s="32" t="s">
        <v>203</v>
      </c>
      <c r="T3" s="32" t="s">
        <v>204</v>
      </c>
      <c r="U3" s="32" t="s">
        <v>201</v>
      </c>
      <c r="V3" s="32" t="s">
        <v>202</v>
      </c>
      <c r="W3" s="32" t="s">
        <v>203</v>
      </c>
      <c r="X3" s="32" t="s">
        <v>204</v>
      </c>
      <c r="Y3" s="32" t="s">
        <v>201</v>
      </c>
      <c r="Z3" s="32" t="s">
        <v>202</v>
      </c>
    </row>
    <row r="4" spans="2:31">
      <c r="B4" s="33"/>
      <c r="C4" s="34">
        <v>2019</v>
      </c>
      <c r="D4" s="34">
        <v>2019</v>
      </c>
      <c r="E4" s="34">
        <v>2019</v>
      </c>
      <c r="F4" s="34">
        <v>2019</v>
      </c>
      <c r="G4" s="33">
        <v>2020</v>
      </c>
      <c r="H4" s="34">
        <v>2020</v>
      </c>
      <c r="I4" s="33">
        <v>2020</v>
      </c>
      <c r="J4" s="33">
        <v>2020</v>
      </c>
      <c r="K4" s="33">
        <v>2021</v>
      </c>
      <c r="L4" s="33">
        <v>2021</v>
      </c>
      <c r="M4" s="33">
        <v>2021</v>
      </c>
      <c r="N4" s="33">
        <v>2021</v>
      </c>
      <c r="O4" s="33">
        <v>2022</v>
      </c>
      <c r="P4" s="33">
        <v>2022</v>
      </c>
      <c r="Q4" s="33">
        <v>2022</v>
      </c>
      <c r="R4" s="33">
        <v>2022</v>
      </c>
      <c r="S4" s="33">
        <v>2023</v>
      </c>
      <c r="T4" s="33">
        <v>2023</v>
      </c>
      <c r="U4" s="33">
        <v>2023</v>
      </c>
      <c r="V4" s="33">
        <v>2023</v>
      </c>
      <c r="W4" s="33">
        <v>2024</v>
      </c>
      <c r="X4" s="33">
        <v>2024</v>
      </c>
      <c r="Y4" s="33">
        <v>2024</v>
      </c>
      <c r="Z4" s="33">
        <v>2024</v>
      </c>
    </row>
    <row r="5" spans="2:31" s="2" customFormat="1">
      <c r="B5" s="10" t="s">
        <v>161</v>
      </c>
      <c r="C5" s="11">
        <v>11046</v>
      </c>
      <c r="D5" s="11">
        <v>11140</v>
      </c>
      <c r="E5" s="11">
        <v>11567</v>
      </c>
      <c r="F5" s="11">
        <v>11149</v>
      </c>
      <c r="G5" s="11">
        <v>11564</v>
      </c>
      <c r="H5" s="11">
        <v>10753</v>
      </c>
      <c r="I5" s="11">
        <v>10558</v>
      </c>
      <c r="J5" s="11">
        <v>10068</v>
      </c>
      <c r="K5" s="11">
        <v>9435</v>
      </c>
      <c r="L5" s="11">
        <v>9310</v>
      </c>
      <c r="M5" s="11">
        <v>9469</v>
      </c>
      <c r="N5" s="11">
        <v>10000</v>
      </c>
      <c r="O5" s="11">
        <v>6041</v>
      </c>
      <c r="P5" s="11">
        <v>6445</v>
      </c>
      <c r="Q5" s="11">
        <v>6748</v>
      </c>
      <c r="R5" s="11">
        <v>7589</v>
      </c>
      <c r="S5" s="11">
        <v>7661</v>
      </c>
      <c r="T5" s="11">
        <v>7892</v>
      </c>
      <c r="U5" s="11">
        <v>7897</v>
      </c>
      <c r="V5" s="11">
        <v>7757</v>
      </c>
      <c r="W5" s="11">
        <v>8154</v>
      </c>
      <c r="X5" s="11">
        <v>8393</v>
      </c>
      <c r="Y5" s="11">
        <v>8481</v>
      </c>
      <c r="Z5" s="11">
        <v>9306</v>
      </c>
      <c r="AA5" s="76"/>
      <c r="AD5" s="76"/>
      <c r="AE5" s="76"/>
    </row>
    <row r="6" spans="2:31" s="2" customFormat="1">
      <c r="B6" s="10" t="s">
        <v>162</v>
      </c>
      <c r="C6" s="11">
        <v>2236</v>
      </c>
      <c r="D6" s="11">
        <v>2200</v>
      </c>
      <c r="E6" s="11">
        <v>2234</v>
      </c>
      <c r="F6" s="11">
        <v>2157</v>
      </c>
      <c r="G6" s="11">
        <v>2230</v>
      </c>
      <c r="H6" s="11">
        <v>2066</v>
      </c>
      <c r="I6" s="11">
        <v>1985</v>
      </c>
      <c r="J6" s="11">
        <v>1860</v>
      </c>
      <c r="K6" s="11">
        <v>1876</v>
      </c>
      <c r="L6" s="11">
        <v>1891</v>
      </c>
      <c r="M6" s="11">
        <v>1888</v>
      </c>
      <c r="N6" s="11">
        <f>1445+419</f>
        <v>1864</v>
      </c>
      <c r="O6" s="11">
        <v>1407</v>
      </c>
      <c r="P6" s="11">
        <v>1420</v>
      </c>
      <c r="Q6" s="11">
        <v>1441</v>
      </c>
      <c r="R6" s="11">
        <v>1507</v>
      </c>
      <c r="S6" s="11">
        <v>1506</v>
      </c>
      <c r="T6" s="11">
        <v>1555</v>
      </c>
      <c r="U6" s="11">
        <v>1659</v>
      </c>
      <c r="V6" s="11">
        <v>1538</v>
      </c>
      <c r="W6" s="11">
        <v>1592</v>
      </c>
      <c r="X6" s="11">
        <v>1597</v>
      </c>
      <c r="Y6" s="11">
        <v>1679</v>
      </c>
      <c r="Z6" s="11">
        <v>1758</v>
      </c>
      <c r="AA6" s="76"/>
      <c r="AD6" s="76"/>
      <c r="AE6" s="76"/>
    </row>
    <row r="7" spans="2:31" s="2" customFormat="1">
      <c r="B7" s="10" t="s">
        <v>5</v>
      </c>
      <c r="C7" s="11">
        <v>20203</v>
      </c>
      <c r="D7" s="11">
        <v>20370</v>
      </c>
      <c r="E7" s="11">
        <v>21448</v>
      </c>
      <c r="F7" s="11">
        <v>19198</v>
      </c>
      <c r="G7" s="11">
        <v>20325</v>
      </c>
      <c r="H7" s="11">
        <v>19103</v>
      </c>
      <c r="I7" s="11">
        <v>18937</v>
      </c>
      <c r="J7" s="11">
        <v>17867</v>
      </c>
      <c r="K7" s="11">
        <v>18423</v>
      </c>
      <c r="L7" s="11">
        <v>18159</v>
      </c>
      <c r="M7" s="11">
        <v>18408</v>
      </c>
      <c r="N7" s="11">
        <v>18792</v>
      </c>
      <c r="O7" s="11">
        <v>13468</v>
      </c>
      <c r="P7" s="11">
        <v>14491</v>
      </c>
      <c r="Q7" s="11">
        <v>15188</v>
      </c>
      <c r="R7" s="11">
        <v>20818</v>
      </c>
      <c r="S7" s="11">
        <v>20891</v>
      </c>
      <c r="T7" s="11">
        <v>22059</v>
      </c>
      <c r="U7" s="11">
        <v>21817</v>
      </c>
      <c r="V7" s="11">
        <v>20491</v>
      </c>
      <c r="W7" s="11">
        <v>21689</v>
      </c>
      <c r="X7" s="11">
        <v>22077</v>
      </c>
      <c r="Y7" s="11">
        <v>23941</v>
      </c>
      <c r="Z7" s="11">
        <v>25376</v>
      </c>
      <c r="AA7" s="76"/>
      <c r="AD7" s="76"/>
      <c r="AE7" s="76"/>
    </row>
    <row r="8" spans="2:31" s="2" customFormat="1">
      <c r="B8" s="10" t="s">
        <v>163</v>
      </c>
      <c r="C8" s="11">
        <v>5268</v>
      </c>
      <c r="D8" s="11">
        <v>5309</v>
      </c>
      <c r="E8" s="11">
        <v>5782</v>
      </c>
      <c r="F8" s="11">
        <v>5289</v>
      </c>
      <c r="G8" s="11">
        <v>5530</v>
      </c>
      <c r="H8" s="11">
        <v>5129</v>
      </c>
      <c r="I8" s="11">
        <v>5018</v>
      </c>
      <c r="J8" s="11">
        <v>4675</v>
      </c>
      <c r="K8" s="11">
        <v>4499</v>
      </c>
      <c r="L8" s="11">
        <v>4372</v>
      </c>
      <c r="M8" s="11">
        <v>4369</v>
      </c>
      <c r="N8" s="11">
        <v>4390</v>
      </c>
      <c r="O8" s="11">
        <v>2281</v>
      </c>
      <c r="P8" s="11">
        <v>2509</v>
      </c>
      <c r="Q8" s="11">
        <v>2592</v>
      </c>
      <c r="R8" s="11">
        <v>5744</v>
      </c>
      <c r="S8" s="11">
        <v>5662</v>
      </c>
      <c r="T8" s="11">
        <v>5952</v>
      </c>
      <c r="U8" s="11">
        <v>5822</v>
      </c>
      <c r="V8" s="11">
        <v>5333</v>
      </c>
      <c r="W8" s="11">
        <v>5576</v>
      </c>
      <c r="X8" s="11">
        <v>5728</v>
      </c>
      <c r="Y8" s="11">
        <v>6887</v>
      </c>
      <c r="Z8" s="11">
        <v>7163</v>
      </c>
      <c r="AA8" s="76"/>
      <c r="AD8" s="76"/>
      <c r="AE8" s="76"/>
    </row>
    <row r="9" spans="2:31" s="2" customFormat="1">
      <c r="B9" s="10" t="s">
        <v>164</v>
      </c>
      <c r="C9" s="11">
        <v>93</v>
      </c>
      <c r="D9" s="11">
        <v>96</v>
      </c>
      <c r="E9" s="11">
        <v>98</v>
      </c>
      <c r="F9" s="11">
        <v>108</v>
      </c>
      <c r="G9" s="11">
        <v>110</v>
      </c>
      <c r="H9" s="11">
        <v>106</v>
      </c>
      <c r="I9" s="11">
        <v>105</v>
      </c>
      <c r="J9" s="11">
        <v>104</v>
      </c>
      <c r="K9" s="11">
        <v>39</v>
      </c>
      <c r="L9" s="11">
        <v>50</v>
      </c>
      <c r="M9" s="11">
        <v>59</v>
      </c>
      <c r="N9" s="11">
        <v>60</v>
      </c>
      <c r="O9" s="11">
        <v>52</v>
      </c>
      <c r="P9" s="11">
        <v>56</v>
      </c>
      <c r="Q9" s="11">
        <v>58</v>
      </c>
      <c r="R9" s="11">
        <v>61</v>
      </c>
      <c r="S9" s="11">
        <v>65</v>
      </c>
      <c r="T9" s="11">
        <v>59</v>
      </c>
      <c r="U9" s="11">
        <v>57</v>
      </c>
      <c r="V9" s="11">
        <v>54</v>
      </c>
      <c r="W9" s="11">
        <v>56</v>
      </c>
      <c r="X9" s="11">
        <v>57</v>
      </c>
      <c r="Y9" s="11">
        <v>57</v>
      </c>
      <c r="Z9" s="11">
        <v>57</v>
      </c>
      <c r="AA9" s="76"/>
      <c r="AD9" s="76"/>
      <c r="AE9" s="76"/>
    </row>
    <row r="10" spans="2:31" s="2" customFormat="1">
      <c r="B10" s="10" t="s">
        <v>165</v>
      </c>
      <c r="C10" s="11">
        <v>52</v>
      </c>
      <c r="D10" s="11">
        <v>52</v>
      </c>
      <c r="E10" s="11">
        <v>60</v>
      </c>
      <c r="F10" s="11">
        <v>46</v>
      </c>
      <c r="G10" s="11">
        <v>46</v>
      </c>
      <c r="H10" s="11">
        <v>45</v>
      </c>
      <c r="I10" s="11">
        <v>87</v>
      </c>
      <c r="J10" s="11">
        <v>62</v>
      </c>
      <c r="K10" s="11">
        <v>12</v>
      </c>
      <c r="L10" s="11">
        <v>10</v>
      </c>
      <c r="M10" s="11">
        <v>48</v>
      </c>
      <c r="N10" s="11">
        <v>42</v>
      </c>
      <c r="O10" s="11">
        <v>161</v>
      </c>
      <c r="P10" s="11">
        <v>288</v>
      </c>
      <c r="Q10" s="11">
        <v>419</v>
      </c>
      <c r="R10" s="11">
        <v>456</v>
      </c>
      <c r="S10" s="11">
        <v>400</v>
      </c>
      <c r="T10" s="11">
        <v>185</v>
      </c>
      <c r="U10" s="11">
        <v>174</v>
      </c>
      <c r="V10" s="11">
        <v>165</v>
      </c>
      <c r="W10" s="11">
        <v>165</v>
      </c>
      <c r="X10" s="11">
        <v>175</v>
      </c>
      <c r="Y10" s="11">
        <v>164</v>
      </c>
      <c r="Z10" s="11">
        <v>101</v>
      </c>
      <c r="AA10" s="76"/>
      <c r="AD10" s="76"/>
      <c r="AE10" s="76"/>
    </row>
    <row r="11" spans="2:31" s="2" customFormat="1">
      <c r="B11" s="10" t="s">
        <v>166</v>
      </c>
      <c r="C11" s="11">
        <v>792</v>
      </c>
      <c r="D11" s="11">
        <v>854</v>
      </c>
      <c r="E11" s="11">
        <v>819</v>
      </c>
      <c r="F11" s="11">
        <v>941</v>
      </c>
      <c r="G11" s="11">
        <v>964</v>
      </c>
      <c r="H11" s="11">
        <v>993</v>
      </c>
      <c r="I11" s="11">
        <v>954</v>
      </c>
      <c r="J11" s="11">
        <v>742</v>
      </c>
      <c r="K11" s="11">
        <v>591</v>
      </c>
      <c r="L11" s="11">
        <v>576</v>
      </c>
      <c r="M11" s="11">
        <v>582</v>
      </c>
      <c r="N11" s="11">
        <v>594</v>
      </c>
      <c r="O11" s="11">
        <v>465</v>
      </c>
      <c r="P11" s="11">
        <v>518</v>
      </c>
      <c r="Q11" s="11">
        <v>527</v>
      </c>
      <c r="R11" s="11">
        <v>543</v>
      </c>
      <c r="S11" s="11">
        <v>546</v>
      </c>
      <c r="T11" s="11">
        <v>594</v>
      </c>
      <c r="U11" s="11">
        <v>541</v>
      </c>
      <c r="V11" s="11">
        <v>498</v>
      </c>
      <c r="W11" s="11">
        <v>525</v>
      </c>
      <c r="X11" s="11">
        <v>530</v>
      </c>
      <c r="Y11" s="11">
        <v>547</v>
      </c>
      <c r="Z11" s="11">
        <v>542</v>
      </c>
      <c r="AA11" s="76"/>
      <c r="AD11" s="76"/>
      <c r="AE11" s="76"/>
    </row>
    <row r="12" spans="2:31" s="2" customFormat="1">
      <c r="B12" s="14" t="s">
        <v>167</v>
      </c>
      <c r="C12" s="24">
        <f t="shared" ref="C12:P12" si="0">SUM(C5:C11)</f>
        <v>39690</v>
      </c>
      <c r="D12" s="24">
        <f t="shared" si="0"/>
        <v>40021</v>
      </c>
      <c r="E12" s="24">
        <f t="shared" si="0"/>
        <v>42008</v>
      </c>
      <c r="F12" s="24">
        <f t="shared" si="0"/>
        <v>38888</v>
      </c>
      <c r="G12" s="24">
        <f t="shared" si="0"/>
        <v>40769</v>
      </c>
      <c r="H12" s="24">
        <f t="shared" si="0"/>
        <v>38195</v>
      </c>
      <c r="I12" s="24">
        <f t="shared" si="0"/>
        <v>37644</v>
      </c>
      <c r="J12" s="24">
        <f t="shared" si="0"/>
        <v>35378</v>
      </c>
      <c r="K12" s="24">
        <f t="shared" si="0"/>
        <v>34875</v>
      </c>
      <c r="L12" s="24">
        <f t="shared" si="0"/>
        <v>34368</v>
      </c>
      <c r="M12" s="24">
        <f t="shared" si="0"/>
        <v>34823</v>
      </c>
      <c r="N12" s="24">
        <f t="shared" si="0"/>
        <v>35742</v>
      </c>
      <c r="O12" s="24">
        <f t="shared" si="0"/>
        <v>23875</v>
      </c>
      <c r="P12" s="24">
        <f t="shared" si="0"/>
        <v>25727</v>
      </c>
      <c r="Q12" s="24">
        <f t="shared" ref="Q12:R12" si="1">SUM(Q5:Q11)</f>
        <v>26973</v>
      </c>
      <c r="R12" s="24">
        <f t="shared" si="1"/>
        <v>36718</v>
      </c>
      <c r="S12" s="24">
        <f t="shared" ref="S12:T12" si="2">SUM(S5:S11)</f>
        <v>36731</v>
      </c>
      <c r="T12" s="24">
        <f t="shared" si="2"/>
        <v>38296</v>
      </c>
      <c r="U12" s="24">
        <f t="shared" ref="U12:W12" si="3">SUM(U5:U11)</f>
        <v>37967</v>
      </c>
      <c r="V12" s="24">
        <f t="shared" si="3"/>
        <v>35836</v>
      </c>
      <c r="W12" s="24">
        <f t="shared" si="3"/>
        <v>37757</v>
      </c>
      <c r="X12" s="24">
        <f t="shared" ref="X12:Z12" si="4">SUM(X5:X11)</f>
        <v>38557</v>
      </c>
      <c r="Y12" s="24">
        <f t="shared" si="4"/>
        <v>41756</v>
      </c>
      <c r="Z12" s="24">
        <f t="shared" si="4"/>
        <v>44303</v>
      </c>
      <c r="AA12" s="76"/>
      <c r="AD12" s="76"/>
      <c r="AE12" s="76"/>
    </row>
    <row r="13" spans="2:31" s="2" customFormat="1">
      <c r="B13" s="10" t="s">
        <v>168</v>
      </c>
      <c r="C13" s="11">
        <v>6510</v>
      </c>
      <c r="D13" s="11">
        <v>6697</v>
      </c>
      <c r="E13" s="11">
        <v>6863</v>
      </c>
      <c r="F13" s="11">
        <v>6361</v>
      </c>
      <c r="G13" s="11">
        <v>6675</v>
      </c>
      <c r="H13" s="11">
        <v>6190</v>
      </c>
      <c r="I13" s="11">
        <v>5674</v>
      </c>
      <c r="J13" s="11">
        <v>5263</v>
      </c>
      <c r="K13" s="11">
        <v>5099</v>
      </c>
      <c r="L13" s="11">
        <v>5352</v>
      </c>
      <c r="M13" s="11">
        <v>5862</v>
      </c>
      <c r="N13" s="11">
        <v>6395</v>
      </c>
      <c r="O13" s="11">
        <v>4295</v>
      </c>
      <c r="P13" s="11">
        <v>4919</v>
      </c>
      <c r="Q13" s="11">
        <v>5245</v>
      </c>
      <c r="R13" s="11">
        <v>5463</v>
      </c>
      <c r="S13" s="11">
        <v>5648</v>
      </c>
      <c r="T13" s="11">
        <v>5910</v>
      </c>
      <c r="U13" s="11">
        <v>5769</v>
      </c>
      <c r="V13" s="11">
        <v>5119</v>
      </c>
      <c r="W13" s="11">
        <v>5493</v>
      </c>
      <c r="X13" s="11">
        <v>5825</v>
      </c>
      <c r="Y13" s="11">
        <v>5827</v>
      </c>
      <c r="Z13" s="11">
        <v>5733</v>
      </c>
      <c r="AA13" s="76"/>
      <c r="AD13" s="76"/>
      <c r="AE13" s="76"/>
    </row>
    <row r="14" spans="2:31" s="2" customFormat="1">
      <c r="B14" s="10" t="s">
        <v>169</v>
      </c>
      <c r="C14" s="11">
        <v>7928</v>
      </c>
      <c r="D14" s="11">
        <v>7874</v>
      </c>
      <c r="E14" s="11">
        <v>7759</v>
      </c>
      <c r="F14" s="11">
        <v>6833</v>
      </c>
      <c r="G14" s="11">
        <v>7821</v>
      </c>
      <c r="H14" s="11">
        <v>6671</v>
      </c>
      <c r="I14" s="11">
        <v>6793</v>
      </c>
      <c r="J14" s="11">
        <v>6250</v>
      </c>
      <c r="K14" s="11">
        <v>7023</v>
      </c>
      <c r="L14" s="11">
        <v>7222</v>
      </c>
      <c r="M14" s="11">
        <v>7295</v>
      </c>
      <c r="N14" s="11">
        <v>7093</v>
      </c>
      <c r="O14" s="11">
        <v>5782</v>
      </c>
      <c r="P14" s="11">
        <v>6307</v>
      </c>
      <c r="Q14" s="11">
        <v>6745</v>
      </c>
      <c r="R14" s="11">
        <v>6620</v>
      </c>
      <c r="S14" s="11">
        <v>7339</v>
      </c>
      <c r="T14" s="11">
        <v>7802</v>
      </c>
      <c r="U14" s="11">
        <v>7468</v>
      </c>
      <c r="V14" s="11">
        <v>6440</v>
      </c>
      <c r="W14" s="11">
        <v>7472</v>
      </c>
      <c r="X14" s="11">
        <v>7694</v>
      </c>
      <c r="Y14" s="11">
        <v>7559</v>
      </c>
      <c r="Z14" s="11">
        <v>7182</v>
      </c>
      <c r="AA14" s="76"/>
      <c r="AD14" s="76"/>
      <c r="AE14" s="76"/>
    </row>
    <row r="15" spans="2:31" s="2" customFormat="1">
      <c r="B15" s="10" t="s">
        <v>170</v>
      </c>
      <c r="C15" s="11">
        <v>1127</v>
      </c>
      <c r="D15" s="11">
        <v>1198</v>
      </c>
      <c r="E15" s="11">
        <v>1188</v>
      </c>
      <c r="F15" s="11">
        <v>1109</v>
      </c>
      <c r="G15" s="11">
        <v>1144</v>
      </c>
      <c r="H15" s="11">
        <v>1061</v>
      </c>
      <c r="I15" s="11">
        <v>1075</v>
      </c>
      <c r="J15" s="11">
        <v>884</v>
      </c>
      <c r="K15" s="11">
        <v>887</v>
      </c>
      <c r="L15" s="11">
        <v>914</v>
      </c>
      <c r="M15" s="11">
        <v>1056</v>
      </c>
      <c r="N15" s="11">
        <v>1013</v>
      </c>
      <c r="O15" s="11">
        <v>932</v>
      </c>
      <c r="P15" s="11">
        <v>1167</v>
      </c>
      <c r="Q15" s="11">
        <v>1326</v>
      </c>
      <c r="R15" s="11">
        <v>1068</v>
      </c>
      <c r="S15" s="11">
        <v>651</v>
      </c>
      <c r="T15" s="11">
        <v>914</v>
      </c>
      <c r="U15" s="11">
        <v>1078</v>
      </c>
      <c r="V15" s="11">
        <v>853</v>
      </c>
      <c r="W15" s="11">
        <v>997</v>
      </c>
      <c r="X15" s="11">
        <v>1237</v>
      </c>
      <c r="Y15" s="11">
        <v>1347</v>
      </c>
      <c r="Z15" s="11">
        <v>1048</v>
      </c>
      <c r="AA15" s="76"/>
      <c r="AD15" s="76"/>
      <c r="AE15" s="76"/>
    </row>
    <row r="16" spans="2:31" s="2" customFormat="1">
      <c r="B16" s="10" t="s">
        <v>171</v>
      </c>
      <c r="C16" s="11">
        <v>164</v>
      </c>
      <c r="D16" s="11">
        <v>258</v>
      </c>
      <c r="E16" s="11">
        <v>81</v>
      </c>
      <c r="F16" s="11">
        <v>286</v>
      </c>
      <c r="G16" s="11">
        <v>211</v>
      </c>
      <c r="H16" s="11">
        <v>305</v>
      </c>
      <c r="I16" s="11">
        <v>129</v>
      </c>
      <c r="J16" s="11">
        <v>233</v>
      </c>
      <c r="K16" s="11">
        <v>80</v>
      </c>
      <c r="L16" s="11">
        <v>55</v>
      </c>
      <c r="M16" s="11">
        <v>58</v>
      </c>
      <c r="N16" s="11">
        <v>114</v>
      </c>
      <c r="O16" s="11">
        <v>248</v>
      </c>
      <c r="P16" s="11">
        <v>125</v>
      </c>
      <c r="Q16" s="11">
        <v>152</v>
      </c>
      <c r="R16" s="11">
        <v>429</v>
      </c>
      <c r="S16" s="11">
        <v>73</v>
      </c>
      <c r="T16" s="11">
        <v>268</v>
      </c>
      <c r="U16" s="11">
        <v>297</v>
      </c>
      <c r="V16" s="11">
        <v>709</v>
      </c>
      <c r="W16" s="11">
        <v>103</v>
      </c>
      <c r="X16" s="11">
        <v>202</v>
      </c>
      <c r="Y16" s="11">
        <v>124</v>
      </c>
      <c r="Z16" s="11">
        <v>80</v>
      </c>
      <c r="AA16" s="76"/>
      <c r="AD16" s="76"/>
      <c r="AE16" s="76"/>
    </row>
    <row r="17" spans="2:31" s="2" customFormat="1">
      <c r="B17" s="10" t="s">
        <v>172</v>
      </c>
      <c r="C17" s="11">
        <v>2384</v>
      </c>
      <c r="D17" s="11">
        <v>2299</v>
      </c>
      <c r="E17" s="11">
        <v>2587</v>
      </c>
      <c r="F17" s="11">
        <v>2694</v>
      </c>
      <c r="G17" s="11">
        <v>4102</v>
      </c>
      <c r="H17" s="11">
        <v>6413</v>
      </c>
      <c r="I17" s="11">
        <v>7782</v>
      </c>
      <c r="J17" s="11">
        <v>5756</v>
      </c>
      <c r="K17" s="11">
        <v>4788</v>
      </c>
      <c r="L17" s="11">
        <v>2904</v>
      </c>
      <c r="M17" s="11">
        <v>3577</v>
      </c>
      <c r="N17" s="11">
        <v>3460</v>
      </c>
      <c r="O17" s="11">
        <v>2215</v>
      </c>
      <c r="P17" s="11">
        <v>2359</v>
      </c>
      <c r="Q17" s="11">
        <v>2746</v>
      </c>
      <c r="R17" s="11">
        <v>3924</v>
      </c>
      <c r="S17" s="11">
        <v>2317</v>
      </c>
      <c r="T17" s="11">
        <v>11628</v>
      </c>
      <c r="U17" s="11">
        <v>10558</v>
      </c>
      <c r="V17" s="11">
        <v>10546</v>
      </c>
      <c r="W17" s="11">
        <v>7937</v>
      </c>
      <c r="X17" s="11">
        <v>5141</v>
      </c>
      <c r="Y17" s="11">
        <v>2226</v>
      </c>
      <c r="Z17" s="11">
        <v>2162</v>
      </c>
      <c r="AA17" s="76"/>
      <c r="AD17" s="76"/>
      <c r="AE17" s="76"/>
    </row>
    <row r="18" spans="2:31" s="2" customFormat="1">
      <c r="B18" s="14" t="s">
        <v>173</v>
      </c>
      <c r="C18" s="36">
        <f t="shared" ref="C18:P18" si="5">SUM(C13:C17)</f>
        <v>18113</v>
      </c>
      <c r="D18" s="36">
        <f t="shared" si="5"/>
        <v>18326</v>
      </c>
      <c r="E18" s="36">
        <f t="shared" si="5"/>
        <v>18478</v>
      </c>
      <c r="F18" s="36">
        <f t="shared" si="5"/>
        <v>17283</v>
      </c>
      <c r="G18" s="36">
        <f t="shared" si="5"/>
        <v>19953</v>
      </c>
      <c r="H18" s="36">
        <f t="shared" si="5"/>
        <v>20640</v>
      </c>
      <c r="I18" s="36">
        <f t="shared" si="5"/>
        <v>21453</v>
      </c>
      <c r="J18" s="36">
        <f t="shared" si="5"/>
        <v>18386</v>
      </c>
      <c r="K18" s="36">
        <f t="shared" si="5"/>
        <v>17877</v>
      </c>
      <c r="L18" s="36">
        <f t="shared" si="5"/>
        <v>16447</v>
      </c>
      <c r="M18" s="36">
        <f t="shared" si="5"/>
        <v>17848</v>
      </c>
      <c r="N18" s="36">
        <f t="shared" si="5"/>
        <v>18075</v>
      </c>
      <c r="O18" s="36">
        <f t="shared" si="5"/>
        <v>13472</v>
      </c>
      <c r="P18" s="36">
        <f t="shared" si="5"/>
        <v>14877</v>
      </c>
      <c r="Q18" s="36">
        <f t="shared" ref="Q18:S18" si="6">SUM(Q13:Q17)</f>
        <v>16214</v>
      </c>
      <c r="R18" s="36">
        <f t="shared" si="6"/>
        <v>17504</v>
      </c>
      <c r="S18" s="36">
        <f t="shared" si="6"/>
        <v>16028</v>
      </c>
      <c r="T18" s="36">
        <f t="shared" ref="T18:U18" si="7">SUM(T13:T17)</f>
        <v>26522</v>
      </c>
      <c r="U18" s="36">
        <f t="shared" si="7"/>
        <v>25170</v>
      </c>
      <c r="V18" s="36">
        <f t="shared" ref="V18:W18" si="8">SUM(V13:V17)</f>
        <v>23667</v>
      </c>
      <c r="W18" s="36">
        <f t="shared" si="8"/>
        <v>22002</v>
      </c>
      <c r="X18" s="36">
        <f t="shared" ref="X18:Z18" si="9">SUM(X13:X17)</f>
        <v>20099</v>
      </c>
      <c r="Y18" s="36">
        <f t="shared" si="9"/>
        <v>17083</v>
      </c>
      <c r="Z18" s="36">
        <f t="shared" si="9"/>
        <v>16205</v>
      </c>
      <c r="AA18" s="76"/>
      <c r="AD18" s="76"/>
      <c r="AE18" s="76"/>
    </row>
    <row r="19" spans="2:31" s="2" customFormat="1">
      <c r="B19" s="10" t="s">
        <v>174</v>
      </c>
      <c r="C19" s="39">
        <v>0</v>
      </c>
      <c r="D19" s="39">
        <v>0</v>
      </c>
      <c r="E19" s="39">
        <v>0</v>
      </c>
      <c r="F19" s="39">
        <v>0</v>
      </c>
      <c r="G19" s="39">
        <v>0</v>
      </c>
      <c r="H19" s="39">
        <v>0</v>
      </c>
      <c r="I19" s="39">
        <v>0</v>
      </c>
      <c r="J19" s="39">
        <v>0</v>
      </c>
      <c r="K19" s="11">
        <v>2848</v>
      </c>
      <c r="L19" s="11">
        <v>2631</v>
      </c>
      <c r="M19" s="11">
        <v>2477</v>
      </c>
      <c r="N19" s="11">
        <v>1823</v>
      </c>
      <c r="O19" s="11">
        <v>19890</v>
      </c>
      <c r="P19" s="11">
        <v>21372</v>
      </c>
      <c r="Q19" s="11">
        <v>22396</v>
      </c>
      <c r="R19" s="11">
        <v>22844</v>
      </c>
      <c r="S19" s="11">
        <v>24893</v>
      </c>
      <c r="T19" s="39">
        <v>0</v>
      </c>
      <c r="U19" s="39">
        <v>0</v>
      </c>
      <c r="V19" s="39">
        <v>0</v>
      </c>
      <c r="W19" s="39">
        <v>0</v>
      </c>
      <c r="X19" s="39">
        <v>0</v>
      </c>
      <c r="Y19" s="39">
        <v>0</v>
      </c>
      <c r="Z19" s="39">
        <v>0</v>
      </c>
      <c r="AA19" s="76"/>
      <c r="AD19" s="76"/>
      <c r="AE19" s="76"/>
    </row>
    <row r="20" spans="2:31" s="2" customFormat="1">
      <c r="B20" s="14" t="s">
        <v>175</v>
      </c>
      <c r="C20" s="36">
        <f t="shared" ref="C20:P20" si="10">C12+C18+C19</f>
        <v>57803</v>
      </c>
      <c r="D20" s="36">
        <f t="shared" si="10"/>
        <v>58347</v>
      </c>
      <c r="E20" s="36">
        <f t="shared" si="10"/>
        <v>60486</v>
      </c>
      <c r="F20" s="36">
        <f t="shared" si="10"/>
        <v>56171</v>
      </c>
      <c r="G20" s="36">
        <f t="shared" si="10"/>
        <v>60722</v>
      </c>
      <c r="H20" s="36">
        <f t="shared" si="10"/>
        <v>58835</v>
      </c>
      <c r="I20" s="36">
        <f t="shared" si="10"/>
        <v>59097</v>
      </c>
      <c r="J20" s="36">
        <f t="shared" si="10"/>
        <v>53764</v>
      </c>
      <c r="K20" s="36">
        <f t="shared" si="10"/>
        <v>55600</v>
      </c>
      <c r="L20" s="36">
        <f t="shared" si="10"/>
        <v>53446</v>
      </c>
      <c r="M20" s="36">
        <f t="shared" si="10"/>
        <v>55148</v>
      </c>
      <c r="N20" s="36">
        <f t="shared" si="10"/>
        <v>55640</v>
      </c>
      <c r="O20" s="36">
        <f t="shared" si="10"/>
        <v>57237</v>
      </c>
      <c r="P20" s="36">
        <f t="shared" si="10"/>
        <v>61976</v>
      </c>
      <c r="Q20" s="36">
        <f t="shared" ref="Q20:S20" si="11">Q12+Q18+Q19</f>
        <v>65583</v>
      </c>
      <c r="R20" s="36">
        <f t="shared" si="11"/>
        <v>77066</v>
      </c>
      <c r="S20" s="36">
        <f t="shared" si="11"/>
        <v>77652</v>
      </c>
      <c r="T20" s="36">
        <f t="shared" ref="T20:U20" si="12">T12+T18+T19</f>
        <v>64818</v>
      </c>
      <c r="U20" s="36">
        <f t="shared" si="12"/>
        <v>63137</v>
      </c>
      <c r="V20" s="36">
        <f t="shared" ref="V20:W20" si="13">V12+V18+V19</f>
        <v>59503</v>
      </c>
      <c r="W20" s="36">
        <f t="shared" si="13"/>
        <v>59759</v>
      </c>
      <c r="X20" s="36">
        <f t="shared" ref="X20:Z20" si="14">X12+X18+X19</f>
        <v>58656</v>
      </c>
      <c r="Y20" s="36">
        <f t="shared" si="14"/>
        <v>58839</v>
      </c>
      <c r="Z20" s="36">
        <f t="shared" si="14"/>
        <v>60508</v>
      </c>
      <c r="AA20" s="76"/>
      <c r="AD20" s="76"/>
      <c r="AE20" s="76"/>
    </row>
    <row r="21" spans="2:31" s="2" customFormat="1">
      <c r="B21" s="75"/>
      <c r="C21" s="38"/>
      <c r="D21" s="38"/>
      <c r="E21" s="38"/>
      <c r="F21" s="38"/>
      <c r="G21" s="38"/>
      <c r="H21" s="38"/>
      <c r="I21" s="38"/>
      <c r="J21" s="38"/>
      <c r="K21" s="38"/>
      <c r="L21" s="38"/>
      <c r="M21" s="38"/>
      <c r="N21" s="75"/>
      <c r="O21" s="75"/>
      <c r="P21" s="75"/>
      <c r="Q21" s="75"/>
      <c r="R21" s="75"/>
      <c r="S21" s="75"/>
      <c r="T21" s="75"/>
      <c r="U21" s="75"/>
      <c r="V21" s="75"/>
      <c r="W21" s="75"/>
      <c r="X21" s="75"/>
      <c r="Y21" s="75"/>
      <c r="Z21" s="75"/>
      <c r="AA21" s="76"/>
      <c r="AD21" s="76"/>
      <c r="AE21" s="76"/>
    </row>
    <row r="22" spans="2:31" s="2" customFormat="1">
      <c r="B22" s="41"/>
      <c r="C22" s="13"/>
      <c r="D22" s="13"/>
      <c r="E22" s="13"/>
      <c r="F22" s="13"/>
      <c r="G22" s="13"/>
      <c r="H22" s="13"/>
      <c r="I22" s="13"/>
      <c r="J22" s="13"/>
      <c r="K22" s="13"/>
      <c r="L22" s="13"/>
      <c r="M22" s="13"/>
      <c r="N22" s="41"/>
      <c r="O22" s="41"/>
      <c r="P22" s="41"/>
      <c r="Q22" s="41"/>
      <c r="R22" s="41"/>
      <c r="S22" s="41"/>
      <c r="T22" s="41"/>
      <c r="U22" s="41"/>
      <c r="V22" s="41"/>
      <c r="W22" s="41"/>
      <c r="X22" s="41"/>
      <c r="Y22" s="41"/>
      <c r="Z22" s="41"/>
      <c r="AA22" s="76"/>
      <c r="AD22" s="76"/>
      <c r="AE22" s="76"/>
    </row>
    <row r="23" spans="2:31" s="2" customFormat="1">
      <c r="B23" s="14" t="s">
        <v>306</v>
      </c>
      <c r="C23" s="36">
        <v>29988</v>
      </c>
      <c r="D23" s="36">
        <v>30946</v>
      </c>
      <c r="E23" s="36">
        <v>32116</v>
      </c>
      <c r="F23" s="36">
        <v>28861</v>
      </c>
      <c r="G23" s="36">
        <v>30764</v>
      </c>
      <c r="H23" s="36">
        <v>29622</v>
      </c>
      <c r="I23" s="36">
        <v>29887</v>
      </c>
      <c r="J23" s="36">
        <v>28953</v>
      </c>
      <c r="K23" s="36">
        <v>31027</v>
      </c>
      <c r="L23" s="36">
        <v>30380</v>
      </c>
      <c r="M23" s="36">
        <v>31725</v>
      </c>
      <c r="N23" s="36">
        <v>32998</v>
      </c>
      <c r="O23" s="36">
        <v>34722</v>
      </c>
      <c r="P23" s="36">
        <v>35359</v>
      </c>
      <c r="Q23" s="36">
        <v>36952</v>
      </c>
      <c r="R23" s="36">
        <v>37488</v>
      </c>
      <c r="S23" s="36">
        <v>38579</v>
      </c>
      <c r="T23" s="36">
        <v>44394</v>
      </c>
      <c r="U23" s="36">
        <v>43843</v>
      </c>
      <c r="V23" s="36">
        <v>41727</v>
      </c>
      <c r="W23" s="36">
        <v>43072</v>
      </c>
      <c r="X23" s="36">
        <f>+X52</f>
        <v>41258</v>
      </c>
      <c r="Y23" s="36">
        <f>+Y52</f>
        <v>40440</v>
      </c>
      <c r="Z23" s="36">
        <f>+Z52</f>
        <v>41569</v>
      </c>
      <c r="AA23" s="76"/>
      <c r="AD23" s="76"/>
      <c r="AE23" s="76"/>
    </row>
    <row r="24" spans="2:31" s="2" customFormat="1">
      <c r="B24" s="10" t="s">
        <v>177</v>
      </c>
      <c r="C24" s="11">
        <v>12369</v>
      </c>
      <c r="D24" s="11">
        <v>12391</v>
      </c>
      <c r="E24" s="11">
        <v>13217</v>
      </c>
      <c r="F24" s="11">
        <v>13063</v>
      </c>
      <c r="G24" s="11">
        <v>13603</v>
      </c>
      <c r="H24" s="11">
        <v>14724</v>
      </c>
      <c r="I24" s="11">
        <v>13798</v>
      </c>
      <c r="J24" s="11">
        <v>10718</v>
      </c>
      <c r="K24" s="11">
        <v>9747</v>
      </c>
      <c r="L24" s="11">
        <v>8887</v>
      </c>
      <c r="M24" s="11">
        <v>9711</v>
      </c>
      <c r="N24" s="11">
        <v>9666</v>
      </c>
      <c r="O24" s="11">
        <v>9205</v>
      </c>
      <c r="P24" s="11">
        <v>9975</v>
      </c>
      <c r="Q24" s="11">
        <v>9410</v>
      </c>
      <c r="R24" s="11">
        <v>9029</v>
      </c>
      <c r="S24" s="11">
        <v>8460</v>
      </c>
      <c r="T24" s="11">
        <v>8297</v>
      </c>
      <c r="U24" s="11">
        <v>8226</v>
      </c>
      <c r="V24" s="11">
        <v>5344</v>
      </c>
      <c r="W24" s="11">
        <v>5532</v>
      </c>
      <c r="X24" s="11">
        <v>4943</v>
      </c>
      <c r="Y24" s="11">
        <v>5388</v>
      </c>
      <c r="Z24" s="11">
        <v>5474</v>
      </c>
      <c r="AA24" s="76"/>
      <c r="AD24" s="76"/>
      <c r="AE24" s="76"/>
    </row>
    <row r="25" spans="2:31" s="2" customFormat="1">
      <c r="B25" s="10" t="s">
        <v>178</v>
      </c>
      <c r="C25" s="11">
        <v>136</v>
      </c>
      <c r="D25" s="11">
        <v>199</v>
      </c>
      <c r="E25" s="11">
        <v>242</v>
      </c>
      <c r="F25" s="11">
        <v>188</v>
      </c>
      <c r="G25" s="11">
        <v>301</v>
      </c>
      <c r="H25" s="11">
        <v>332</v>
      </c>
      <c r="I25" s="11">
        <v>324</v>
      </c>
      <c r="J25" s="11">
        <v>272</v>
      </c>
      <c r="K25" s="11">
        <v>223</v>
      </c>
      <c r="L25" s="11">
        <v>206</v>
      </c>
      <c r="M25" s="11">
        <v>193</v>
      </c>
      <c r="N25" s="11">
        <v>202</v>
      </c>
      <c r="O25" s="11">
        <v>91</v>
      </c>
      <c r="P25" s="11">
        <v>76</v>
      </c>
      <c r="Q25" s="11">
        <v>57</v>
      </c>
      <c r="R25" s="11">
        <v>86</v>
      </c>
      <c r="S25" s="11">
        <v>83</v>
      </c>
      <c r="T25" s="11">
        <v>83</v>
      </c>
      <c r="U25" s="11">
        <v>74</v>
      </c>
      <c r="V25" s="11">
        <v>71</v>
      </c>
      <c r="W25" s="11">
        <v>66</v>
      </c>
      <c r="X25" s="11">
        <v>65</v>
      </c>
      <c r="Y25" s="11">
        <v>59</v>
      </c>
      <c r="Z25" s="11">
        <v>57</v>
      </c>
      <c r="AA25" s="76"/>
      <c r="AD25" s="76"/>
      <c r="AE25" s="76"/>
    </row>
    <row r="26" spans="2:31" s="2" customFormat="1">
      <c r="B26" s="10" t="s">
        <v>179</v>
      </c>
      <c r="C26" s="11">
        <v>538</v>
      </c>
      <c r="D26" s="11">
        <v>620</v>
      </c>
      <c r="E26" s="11">
        <v>731</v>
      </c>
      <c r="F26" s="11">
        <v>604</v>
      </c>
      <c r="G26" s="11">
        <v>640</v>
      </c>
      <c r="H26" s="11">
        <v>614</v>
      </c>
      <c r="I26" s="11">
        <v>661</v>
      </c>
      <c r="J26" s="11">
        <v>619</v>
      </c>
      <c r="K26" s="11">
        <v>580</v>
      </c>
      <c r="L26" s="11">
        <v>578</v>
      </c>
      <c r="M26" s="11">
        <v>581</v>
      </c>
      <c r="N26" s="11">
        <v>525</v>
      </c>
      <c r="O26" s="11">
        <v>359</v>
      </c>
      <c r="P26" s="11">
        <v>341</v>
      </c>
      <c r="Q26" s="11">
        <v>339</v>
      </c>
      <c r="R26" s="11">
        <v>352</v>
      </c>
      <c r="S26" s="11">
        <v>357</v>
      </c>
      <c r="T26" s="11">
        <v>360</v>
      </c>
      <c r="U26" s="11">
        <v>340</v>
      </c>
      <c r="V26" s="11">
        <v>346</v>
      </c>
      <c r="W26" s="11">
        <v>388</v>
      </c>
      <c r="X26" s="11">
        <v>387</v>
      </c>
      <c r="Y26" s="11">
        <v>410</v>
      </c>
      <c r="Z26" s="11">
        <v>447</v>
      </c>
      <c r="AA26" s="76"/>
      <c r="AD26" s="76"/>
      <c r="AE26" s="76"/>
    </row>
    <row r="27" spans="2:31" s="2" customFormat="1">
      <c r="B27" s="10" t="s">
        <v>180</v>
      </c>
      <c r="C27" s="11">
        <v>219</v>
      </c>
      <c r="D27" s="11">
        <v>220</v>
      </c>
      <c r="E27" s="11">
        <v>222</v>
      </c>
      <c r="F27" s="11">
        <v>202</v>
      </c>
      <c r="G27" s="11">
        <v>199</v>
      </c>
      <c r="H27" s="11">
        <v>168</v>
      </c>
      <c r="I27" s="11">
        <v>153</v>
      </c>
      <c r="J27" s="11">
        <v>149</v>
      </c>
      <c r="K27" s="11">
        <v>137</v>
      </c>
      <c r="L27" s="11">
        <v>142</v>
      </c>
      <c r="M27" s="11">
        <v>141</v>
      </c>
      <c r="N27" s="11">
        <v>152</v>
      </c>
      <c r="O27" s="11">
        <v>139</v>
      </c>
      <c r="P27" s="11">
        <v>210</v>
      </c>
      <c r="Q27" s="11">
        <v>210</v>
      </c>
      <c r="R27" s="11">
        <v>288</v>
      </c>
      <c r="S27" s="11">
        <v>289</v>
      </c>
      <c r="T27" s="11">
        <v>298</v>
      </c>
      <c r="U27" s="11">
        <v>296</v>
      </c>
      <c r="V27" s="11">
        <v>447</v>
      </c>
      <c r="W27" s="11">
        <v>423</v>
      </c>
      <c r="X27" s="11">
        <v>422</v>
      </c>
      <c r="Y27" s="11">
        <v>425</v>
      </c>
      <c r="Z27" s="11">
        <v>403</v>
      </c>
      <c r="AA27" s="76"/>
      <c r="AD27" s="76"/>
      <c r="AE27" s="76"/>
    </row>
    <row r="28" spans="2:31" s="2" customFormat="1">
      <c r="B28" s="10" t="s">
        <v>181</v>
      </c>
      <c r="C28" s="11">
        <v>1103</v>
      </c>
      <c r="D28" s="11">
        <v>1107</v>
      </c>
      <c r="E28" s="11">
        <v>1093</v>
      </c>
      <c r="F28" s="11">
        <v>1075</v>
      </c>
      <c r="G28" s="11">
        <v>1150</v>
      </c>
      <c r="H28" s="11">
        <v>1088</v>
      </c>
      <c r="I28" s="11">
        <v>978</v>
      </c>
      <c r="J28" s="11">
        <v>899</v>
      </c>
      <c r="K28" s="11">
        <v>796</v>
      </c>
      <c r="L28" s="11">
        <v>830</v>
      </c>
      <c r="M28" s="11">
        <v>867</v>
      </c>
      <c r="N28" s="11">
        <v>926</v>
      </c>
      <c r="O28" s="11">
        <v>683</v>
      </c>
      <c r="P28" s="11">
        <v>842</v>
      </c>
      <c r="Q28" s="11">
        <v>891</v>
      </c>
      <c r="R28" s="11">
        <v>910</v>
      </c>
      <c r="S28" s="11">
        <v>924</v>
      </c>
      <c r="T28" s="11">
        <v>890</v>
      </c>
      <c r="U28" s="11">
        <v>868</v>
      </c>
      <c r="V28" s="11">
        <v>799</v>
      </c>
      <c r="W28" s="11">
        <v>854</v>
      </c>
      <c r="X28" s="11">
        <v>909</v>
      </c>
      <c r="Y28" s="11">
        <v>1286</v>
      </c>
      <c r="Z28" s="11">
        <v>1405</v>
      </c>
      <c r="AA28" s="76"/>
      <c r="AD28" s="76"/>
      <c r="AE28" s="76"/>
    </row>
    <row r="29" spans="2:31" s="2" customFormat="1">
      <c r="B29" s="14" t="s">
        <v>182</v>
      </c>
      <c r="C29" s="36">
        <f t="shared" ref="C29:P29" si="15">SUM(C24:C28)</f>
        <v>14365</v>
      </c>
      <c r="D29" s="36">
        <f t="shared" si="15"/>
        <v>14537</v>
      </c>
      <c r="E29" s="36">
        <f t="shared" si="15"/>
        <v>15505</v>
      </c>
      <c r="F29" s="36">
        <f t="shared" si="15"/>
        <v>15132</v>
      </c>
      <c r="G29" s="36">
        <f t="shared" si="15"/>
        <v>15893</v>
      </c>
      <c r="H29" s="36">
        <f t="shared" si="15"/>
        <v>16926</v>
      </c>
      <c r="I29" s="36">
        <f t="shared" si="15"/>
        <v>15914</v>
      </c>
      <c r="J29" s="36">
        <f t="shared" si="15"/>
        <v>12657</v>
      </c>
      <c r="K29" s="36">
        <f t="shared" si="15"/>
        <v>11483</v>
      </c>
      <c r="L29" s="36">
        <f t="shared" si="15"/>
        <v>10643</v>
      </c>
      <c r="M29" s="36">
        <f t="shared" si="15"/>
        <v>11493</v>
      </c>
      <c r="N29" s="36">
        <f t="shared" si="15"/>
        <v>11471</v>
      </c>
      <c r="O29" s="36">
        <f t="shared" si="15"/>
        <v>10477</v>
      </c>
      <c r="P29" s="36">
        <f t="shared" si="15"/>
        <v>11444</v>
      </c>
      <c r="Q29" s="36">
        <f t="shared" ref="Q29:S29" si="16">SUM(Q24:Q28)</f>
        <v>10907</v>
      </c>
      <c r="R29" s="36">
        <f t="shared" si="16"/>
        <v>10665</v>
      </c>
      <c r="S29" s="36">
        <f t="shared" si="16"/>
        <v>10113</v>
      </c>
      <c r="T29" s="36">
        <f t="shared" ref="T29:U29" si="17">SUM(T24:T28)</f>
        <v>9928</v>
      </c>
      <c r="U29" s="36">
        <f t="shared" si="17"/>
        <v>9804</v>
      </c>
      <c r="V29" s="36">
        <f t="shared" ref="V29:W29" si="18">SUM(V24:V28)</f>
        <v>7007</v>
      </c>
      <c r="W29" s="36">
        <f t="shared" si="18"/>
        <v>7263</v>
      </c>
      <c r="X29" s="36">
        <f t="shared" ref="X29:Z29" si="19">SUM(X24:X28)</f>
        <v>6726</v>
      </c>
      <c r="Y29" s="36">
        <f t="shared" si="19"/>
        <v>7568</v>
      </c>
      <c r="Z29" s="36">
        <f t="shared" si="19"/>
        <v>7786</v>
      </c>
      <c r="AA29" s="76"/>
      <c r="AD29" s="76"/>
      <c r="AE29" s="76"/>
    </row>
    <row r="30" spans="2:31" s="2" customFormat="1">
      <c r="B30" s="10" t="s">
        <v>183</v>
      </c>
      <c r="C30" s="11">
        <v>5418</v>
      </c>
      <c r="D30" s="11">
        <v>4868</v>
      </c>
      <c r="E30" s="11">
        <v>4602</v>
      </c>
      <c r="F30" s="11">
        <v>4234</v>
      </c>
      <c r="G30" s="11">
        <v>5718</v>
      </c>
      <c r="H30" s="11">
        <v>4785</v>
      </c>
      <c r="I30" s="11">
        <v>5630</v>
      </c>
      <c r="J30" s="11">
        <v>4706</v>
      </c>
      <c r="K30" s="11">
        <v>4362</v>
      </c>
      <c r="L30" s="11">
        <v>3405</v>
      </c>
      <c r="M30" s="11">
        <v>2491</v>
      </c>
      <c r="N30" s="11">
        <v>1738</v>
      </c>
      <c r="O30" s="11">
        <v>703</v>
      </c>
      <c r="P30" s="11">
        <v>2997</v>
      </c>
      <c r="Q30" s="11">
        <v>5076</v>
      </c>
      <c r="R30" s="11">
        <v>16124</v>
      </c>
      <c r="S30" s="11">
        <v>16783</v>
      </c>
      <c r="T30" s="11">
        <v>1425</v>
      </c>
      <c r="U30" s="11">
        <v>486</v>
      </c>
      <c r="V30" s="11">
        <v>2953</v>
      </c>
      <c r="W30" s="11">
        <v>1251</v>
      </c>
      <c r="X30" s="11">
        <v>2072</v>
      </c>
      <c r="Y30" s="11">
        <v>2010</v>
      </c>
      <c r="Z30" s="11">
        <v>3087</v>
      </c>
      <c r="AA30" s="76"/>
      <c r="AD30" s="76"/>
      <c r="AE30" s="76"/>
    </row>
    <row r="31" spans="2:31" s="2" customFormat="1">
      <c r="B31" s="10" t="s">
        <v>184</v>
      </c>
      <c r="C31" s="11">
        <v>1160</v>
      </c>
      <c r="D31" s="11">
        <v>1214</v>
      </c>
      <c r="E31" s="11">
        <v>1228</v>
      </c>
      <c r="F31" s="11">
        <v>1234</v>
      </c>
      <c r="G31" s="11">
        <v>1294</v>
      </c>
      <c r="H31" s="11">
        <v>1265</v>
      </c>
      <c r="I31" s="11">
        <v>1380</v>
      </c>
      <c r="J31" s="11">
        <v>1138</v>
      </c>
      <c r="K31" s="11">
        <v>1262</v>
      </c>
      <c r="L31" s="11">
        <v>1294</v>
      </c>
      <c r="M31" s="11">
        <v>1345</v>
      </c>
      <c r="N31" s="11">
        <v>1309</v>
      </c>
      <c r="O31" s="11">
        <v>1321</v>
      </c>
      <c r="P31" s="11">
        <v>1413</v>
      </c>
      <c r="Q31" s="11">
        <v>1609</v>
      </c>
      <c r="R31" s="11">
        <v>1360</v>
      </c>
      <c r="S31" s="11">
        <v>1032</v>
      </c>
      <c r="T31" s="11">
        <v>1242</v>
      </c>
      <c r="U31" s="11">
        <v>1449</v>
      </c>
      <c r="V31" s="11">
        <v>1241</v>
      </c>
      <c r="W31" s="11">
        <v>1276</v>
      </c>
      <c r="X31" s="11">
        <v>1502</v>
      </c>
      <c r="Y31" s="11">
        <v>1714</v>
      </c>
      <c r="Z31" s="11">
        <v>1250</v>
      </c>
      <c r="AA31" s="76"/>
      <c r="AD31" s="76"/>
      <c r="AE31" s="76"/>
    </row>
    <row r="32" spans="2:31" s="2" customFormat="1">
      <c r="B32" s="10" t="s">
        <v>185</v>
      </c>
      <c r="C32" s="11">
        <v>6554</v>
      </c>
      <c r="D32" s="11">
        <v>6455</v>
      </c>
      <c r="E32" s="11">
        <v>6699</v>
      </c>
      <c r="F32" s="11">
        <v>6317</v>
      </c>
      <c r="G32" s="11">
        <v>6684</v>
      </c>
      <c r="H32" s="11">
        <v>5839</v>
      </c>
      <c r="I32" s="11">
        <v>5868</v>
      </c>
      <c r="J32" s="11">
        <v>5987</v>
      </c>
      <c r="K32" s="11">
        <v>6246</v>
      </c>
      <c r="L32" s="11">
        <v>6640</v>
      </c>
      <c r="M32" s="11">
        <v>6974</v>
      </c>
      <c r="N32" s="11">
        <v>7162</v>
      </c>
      <c r="O32" s="11">
        <v>5087</v>
      </c>
      <c r="P32" s="11">
        <v>5431</v>
      </c>
      <c r="Q32" s="11">
        <v>5788</v>
      </c>
      <c r="R32" s="11">
        <v>6045</v>
      </c>
      <c r="S32" s="11">
        <v>5969</v>
      </c>
      <c r="T32" s="11">
        <v>7372</v>
      </c>
      <c r="U32" s="11">
        <v>7149</v>
      </c>
      <c r="V32" s="11">
        <v>6080</v>
      </c>
      <c r="W32" s="11">
        <v>6424</v>
      </c>
      <c r="X32" s="11">
        <v>6664</v>
      </c>
      <c r="Y32" s="11">
        <v>6715</v>
      </c>
      <c r="Z32" s="11">
        <v>6452</v>
      </c>
      <c r="AA32" s="76"/>
      <c r="AD32" s="76"/>
      <c r="AE32" s="76"/>
    </row>
    <row r="33" spans="2:31" s="2" customFormat="1">
      <c r="B33" s="10" t="s">
        <v>180</v>
      </c>
      <c r="C33" s="11">
        <v>318</v>
      </c>
      <c r="D33" s="11">
        <v>327</v>
      </c>
      <c r="E33" s="11">
        <v>336</v>
      </c>
      <c r="F33" s="11">
        <v>393</v>
      </c>
      <c r="G33" s="11">
        <v>369</v>
      </c>
      <c r="H33" s="11">
        <v>397</v>
      </c>
      <c r="I33" s="11">
        <v>418</v>
      </c>
      <c r="J33" s="11">
        <v>323</v>
      </c>
      <c r="K33" s="11">
        <v>288</v>
      </c>
      <c r="L33" s="11">
        <v>320</v>
      </c>
      <c r="M33" s="11">
        <v>353</v>
      </c>
      <c r="N33" s="11">
        <v>380</v>
      </c>
      <c r="O33" s="11">
        <v>333</v>
      </c>
      <c r="P33" s="11">
        <v>338</v>
      </c>
      <c r="Q33" s="11">
        <v>349</v>
      </c>
      <c r="R33" s="11">
        <v>361</v>
      </c>
      <c r="S33" s="11">
        <v>346</v>
      </c>
      <c r="T33" s="11">
        <v>457</v>
      </c>
      <c r="U33" s="11">
        <v>406</v>
      </c>
      <c r="V33" s="11">
        <v>495</v>
      </c>
      <c r="W33" s="11">
        <v>473</v>
      </c>
      <c r="X33" s="11">
        <v>434</v>
      </c>
      <c r="Y33" s="11">
        <v>392</v>
      </c>
      <c r="Z33" s="11">
        <v>364</v>
      </c>
      <c r="AA33" s="76"/>
      <c r="AD33" s="76"/>
      <c r="AE33" s="76"/>
    </row>
    <row r="34" spans="2:31" s="2" customFormat="1">
      <c r="B34" s="14" t="s">
        <v>186</v>
      </c>
      <c r="C34" s="36">
        <f t="shared" ref="C34:P34" si="20">SUM(C30:C33)</f>
        <v>13450</v>
      </c>
      <c r="D34" s="36">
        <f t="shared" si="20"/>
        <v>12864</v>
      </c>
      <c r="E34" s="36">
        <f t="shared" si="20"/>
        <v>12865</v>
      </c>
      <c r="F34" s="36">
        <f t="shared" si="20"/>
        <v>12178</v>
      </c>
      <c r="G34" s="36">
        <f t="shared" si="20"/>
        <v>14065</v>
      </c>
      <c r="H34" s="36">
        <f t="shared" si="20"/>
        <v>12286</v>
      </c>
      <c r="I34" s="36">
        <f t="shared" si="20"/>
        <v>13296</v>
      </c>
      <c r="J34" s="36">
        <f t="shared" si="20"/>
        <v>12154</v>
      </c>
      <c r="K34" s="36">
        <f t="shared" si="20"/>
        <v>12158</v>
      </c>
      <c r="L34" s="36">
        <f t="shared" si="20"/>
        <v>11659</v>
      </c>
      <c r="M34" s="36">
        <f t="shared" si="20"/>
        <v>11163</v>
      </c>
      <c r="N34" s="36">
        <f t="shared" si="20"/>
        <v>10589</v>
      </c>
      <c r="O34" s="36">
        <f t="shared" si="20"/>
        <v>7444</v>
      </c>
      <c r="P34" s="36">
        <f t="shared" si="20"/>
        <v>10179</v>
      </c>
      <c r="Q34" s="36">
        <f t="shared" ref="Q34:S34" si="21">SUM(Q30:Q33)</f>
        <v>12822</v>
      </c>
      <c r="R34" s="36">
        <f t="shared" si="21"/>
        <v>23890</v>
      </c>
      <c r="S34" s="36">
        <f t="shared" si="21"/>
        <v>24130</v>
      </c>
      <c r="T34" s="36">
        <f t="shared" ref="T34:U34" si="22">SUM(T30:T33)</f>
        <v>10496</v>
      </c>
      <c r="U34" s="36">
        <f t="shared" si="22"/>
        <v>9490</v>
      </c>
      <c r="V34" s="36">
        <f t="shared" ref="V34:W34" si="23">SUM(V30:V33)</f>
        <v>10769</v>
      </c>
      <c r="W34" s="36">
        <f t="shared" si="23"/>
        <v>9424</v>
      </c>
      <c r="X34" s="36">
        <f t="shared" ref="X34:Z34" si="24">SUM(X30:X33)</f>
        <v>10672</v>
      </c>
      <c r="Y34" s="36">
        <f t="shared" si="24"/>
        <v>10831</v>
      </c>
      <c r="Z34" s="36">
        <f t="shared" si="24"/>
        <v>11153</v>
      </c>
      <c r="AA34" s="76"/>
      <c r="AD34" s="76"/>
      <c r="AE34" s="76"/>
    </row>
    <row r="35" spans="2:31" s="2" customFormat="1">
      <c r="B35" s="10" t="s">
        <v>187</v>
      </c>
      <c r="C35" s="97">
        <v>0</v>
      </c>
      <c r="D35" s="97">
        <v>0</v>
      </c>
      <c r="E35" s="97">
        <v>0</v>
      </c>
      <c r="F35" s="97">
        <v>0</v>
      </c>
      <c r="G35" s="97">
        <v>0</v>
      </c>
      <c r="H35" s="97">
        <v>0</v>
      </c>
      <c r="I35" s="39">
        <v>0</v>
      </c>
      <c r="J35" s="39">
        <v>0</v>
      </c>
      <c r="K35" s="86">
        <v>932</v>
      </c>
      <c r="L35" s="86">
        <v>764</v>
      </c>
      <c r="M35" s="86">
        <v>767</v>
      </c>
      <c r="N35" s="86">
        <v>582</v>
      </c>
      <c r="O35" s="86">
        <v>4594</v>
      </c>
      <c r="P35" s="86">
        <v>4994</v>
      </c>
      <c r="Q35" s="86">
        <v>4902</v>
      </c>
      <c r="R35" s="86">
        <v>5023</v>
      </c>
      <c r="S35" s="86">
        <v>4830</v>
      </c>
      <c r="T35" s="39">
        <v>0</v>
      </c>
      <c r="U35" s="39">
        <v>0</v>
      </c>
      <c r="V35" s="39">
        <v>0</v>
      </c>
      <c r="W35" s="39">
        <v>0</v>
      </c>
      <c r="X35" s="39">
        <v>0</v>
      </c>
      <c r="Y35" s="39">
        <v>0</v>
      </c>
      <c r="Z35" s="39">
        <v>0</v>
      </c>
      <c r="AA35" s="76"/>
      <c r="AD35" s="76"/>
      <c r="AE35" s="76"/>
    </row>
    <row r="36" spans="2:31" s="2" customFormat="1">
      <c r="B36" s="14" t="s">
        <v>188</v>
      </c>
      <c r="C36" s="36">
        <f t="shared" ref="C36:J36" si="25">C23+C29+C34</f>
        <v>57803</v>
      </c>
      <c r="D36" s="36">
        <f t="shared" si="25"/>
        <v>58347</v>
      </c>
      <c r="E36" s="36">
        <f t="shared" si="25"/>
        <v>60486</v>
      </c>
      <c r="F36" s="36">
        <f t="shared" si="25"/>
        <v>56171</v>
      </c>
      <c r="G36" s="36">
        <f t="shared" si="25"/>
        <v>60722</v>
      </c>
      <c r="H36" s="36">
        <f t="shared" si="25"/>
        <v>58834</v>
      </c>
      <c r="I36" s="36">
        <f t="shared" si="25"/>
        <v>59097</v>
      </c>
      <c r="J36" s="36">
        <f t="shared" si="25"/>
        <v>53764</v>
      </c>
      <c r="K36" s="36">
        <f t="shared" ref="K36:P36" si="26">K23+K29+K34+K35</f>
        <v>55600</v>
      </c>
      <c r="L36" s="36">
        <f t="shared" si="26"/>
        <v>53446</v>
      </c>
      <c r="M36" s="36">
        <f t="shared" si="26"/>
        <v>55148</v>
      </c>
      <c r="N36" s="36">
        <f t="shared" si="26"/>
        <v>55640</v>
      </c>
      <c r="O36" s="36">
        <f t="shared" si="26"/>
        <v>57237</v>
      </c>
      <c r="P36" s="36">
        <f t="shared" si="26"/>
        <v>61976</v>
      </c>
      <c r="Q36" s="36">
        <f t="shared" ref="Q36:S36" si="27">Q23+Q29+Q34+Q35</f>
        <v>65583</v>
      </c>
      <c r="R36" s="36">
        <f t="shared" si="27"/>
        <v>77066</v>
      </c>
      <c r="S36" s="36">
        <f t="shared" si="27"/>
        <v>77652</v>
      </c>
      <c r="T36" s="36">
        <f t="shared" ref="T36:U36" si="28">T23+T29+T34+T35</f>
        <v>64818</v>
      </c>
      <c r="U36" s="36">
        <f t="shared" si="28"/>
        <v>63137</v>
      </c>
      <c r="V36" s="36">
        <f t="shared" ref="V36:W36" si="29">V23+V29+V34+V35</f>
        <v>59503</v>
      </c>
      <c r="W36" s="36">
        <f t="shared" si="29"/>
        <v>59759</v>
      </c>
      <c r="X36" s="36">
        <f t="shared" ref="X36:Z36" si="30">X23+X29+X34+X35</f>
        <v>58656</v>
      </c>
      <c r="Y36" s="36">
        <f t="shared" si="30"/>
        <v>58839</v>
      </c>
      <c r="Z36" s="36">
        <f t="shared" si="30"/>
        <v>60508</v>
      </c>
      <c r="AA36" s="76"/>
      <c r="AD36" s="76"/>
      <c r="AE36" s="76"/>
    </row>
    <row r="37" spans="2:31" s="2" customFormat="1">
      <c r="B37" s="41"/>
      <c r="C37" s="41"/>
      <c r="D37" s="41"/>
      <c r="E37" s="41"/>
      <c r="F37" s="41"/>
      <c r="G37" s="41"/>
      <c r="H37" s="41"/>
      <c r="I37" s="41"/>
      <c r="J37" s="41"/>
      <c r="K37" s="41"/>
      <c r="L37" s="41"/>
      <c r="M37" s="41"/>
      <c r="N37" s="41"/>
      <c r="O37" s="41"/>
      <c r="P37" s="41"/>
      <c r="S37" s="41"/>
      <c r="T37" s="41"/>
      <c r="U37" s="41"/>
      <c r="V37" s="41"/>
      <c r="W37" s="41"/>
      <c r="X37" s="41"/>
      <c r="Y37" s="41"/>
      <c r="Z37" s="41"/>
      <c r="AA37" s="76"/>
      <c r="AD37" s="76"/>
      <c r="AE37" s="76"/>
    </row>
    <row r="38" spans="2:31" s="2" customFormat="1">
      <c r="B38" s="80"/>
      <c r="C38" s="41"/>
      <c r="D38" s="41"/>
      <c r="E38" s="41"/>
      <c r="F38" s="41"/>
      <c r="G38" s="41"/>
      <c r="H38" s="41"/>
      <c r="I38" s="41"/>
      <c r="J38" s="41"/>
      <c r="K38" s="41"/>
      <c r="L38" s="41"/>
      <c r="M38" s="41"/>
      <c r="N38" s="41"/>
      <c r="O38" s="80"/>
      <c r="P38" s="80"/>
      <c r="S38" s="80"/>
      <c r="T38" s="80"/>
      <c r="U38" s="80"/>
      <c r="V38" s="80"/>
      <c r="W38" s="80"/>
      <c r="X38" s="80"/>
      <c r="Y38" s="80"/>
      <c r="Z38" s="80"/>
      <c r="AA38" s="76"/>
      <c r="AD38" s="76"/>
      <c r="AE38" s="76"/>
    </row>
    <row r="39" spans="2:31">
      <c r="B39" s="31" t="s">
        <v>189</v>
      </c>
      <c r="C39" s="32" t="s">
        <v>203</v>
      </c>
      <c r="D39" s="32" t="s">
        <v>204</v>
      </c>
      <c r="E39" s="32" t="s">
        <v>201</v>
      </c>
      <c r="F39" s="32" t="s">
        <v>202</v>
      </c>
      <c r="G39" s="32" t="s">
        <v>203</v>
      </c>
      <c r="H39" s="32" t="s">
        <v>204</v>
      </c>
      <c r="I39" s="32" t="s">
        <v>201</v>
      </c>
      <c r="J39" s="32" t="s">
        <v>202</v>
      </c>
      <c r="K39" s="32" t="s">
        <v>203</v>
      </c>
      <c r="L39" s="32" t="s">
        <v>204</v>
      </c>
      <c r="M39" s="32" t="s">
        <v>201</v>
      </c>
      <c r="N39" s="32" t="s">
        <v>202</v>
      </c>
      <c r="O39" s="32" t="s">
        <v>203</v>
      </c>
      <c r="P39" s="32" t="s">
        <v>204</v>
      </c>
      <c r="Q39" s="32" t="s">
        <v>201</v>
      </c>
      <c r="R39" s="32" t="s">
        <v>202</v>
      </c>
      <c r="S39" s="32" t="s">
        <v>203</v>
      </c>
      <c r="T39" s="32" t="s">
        <v>204</v>
      </c>
      <c r="U39" s="32" t="s">
        <v>201</v>
      </c>
      <c r="V39" s="32" t="s">
        <v>202</v>
      </c>
      <c r="W39" s="32" t="s">
        <v>203</v>
      </c>
      <c r="X39" s="32" t="str">
        <f>+X3</f>
        <v>Jun 30</v>
      </c>
      <c r="Y39" s="32" t="str">
        <f>+Y3</f>
        <v>Sep 30</v>
      </c>
      <c r="Z39" s="32" t="s">
        <v>202</v>
      </c>
      <c r="AA39" s="76"/>
      <c r="AD39" s="76"/>
      <c r="AE39" s="76"/>
    </row>
    <row r="40" spans="2:31">
      <c r="B40" s="33"/>
      <c r="C40" s="34">
        <v>2019</v>
      </c>
      <c r="D40" s="34">
        <v>2019</v>
      </c>
      <c r="E40" s="34">
        <v>2019</v>
      </c>
      <c r="F40" s="34">
        <v>2019</v>
      </c>
      <c r="G40" s="33">
        <v>2020</v>
      </c>
      <c r="H40" s="34">
        <v>2020</v>
      </c>
      <c r="I40" s="33">
        <v>2020</v>
      </c>
      <c r="J40" s="33">
        <v>2020</v>
      </c>
      <c r="K40" s="33">
        <v>2021</v>
      </c>
      <c r="L40" s="33">
        <v>2021</v>
      </c>
      <c r="M40" s="33">
        <v>2021</v>
      </c>
      <c r="N40" s="33">
        <v>2021</v>
      </c>
      <c r="O40" s="33">
        <v>2022</v>
      </c>
      <c r="P40" s="33">
        <v>2022</v>
      </c>
      <c r="Q40" s="33">
        <v>2022</v>
      </c>
      <c r="R40" s="33">
        <v>2022</v>
      </c>
      <c r="S40" s="33">
        <v>2023</v>
      </c>
      <c r="T40" s="33">
        <v>2023</v>
      </c>
      <c r="U40" s="33">
        <v>2023</v>
      </c>
      <c r="V40" s="33">
        <v>2023</v>
      </c>
      <c r="W40" s="33">
        <v>2024</v>
      </c>
      <c r="X40" s="33">
        <v>2024</v>
      </c>
      <c r="Y40" s="33">
        <v>2024</v>
      </c>
      <c r="Z40" s="33">
        <v>2024</v>
      </c>
      <c r="AA40" s="76"/>
      <c r="AD40" s="76"/>
      <c r="AE40" s="76"/>
    </row>
    <row r="41" spans="2:31" s="2" customFormat="1">
      <c r="B41" s="42" t="s">
        <v>190</v>
      </c>
      <c r="C41" s="43">
        <v>29767</v>
      </c>
      <c r="D41" s="43">
        <v>29767</v>
      </c>
      <c r="E41" s="43">
        <v>29767</v>
      </c>
      <c r="F41" s="43">
        <v>29767</v>
      </c>
      <c r="G41" s="43">
        <f>F52</f>
        <v>28861</v>
      </c>
      <c r="H41" s="43">
        <f>F52</f>
        <v>28861</v>
      </c>
      <c r="I41" s="43">
        <f>F52</f>
        <v>28861</v>
      </c>
      <c r="J41" s="43">
        <f>F52</f>
        <v>28861</v>
      </c>
      <c r="K41" s="43">
        <f>J52</f>
        <v>28953</v>
      </c>
      <c r="L41" s="43">
        <f>J52</f>
        <v>28953</v>
      </c>
      <c r="M41" s="43">
        <f>J52</f>
        <v>28953</v>
      </c>
      <c r="N41" s="43">
        <f>J52</f>
        <v>28953</v>
      </c>
      <c r="O41" s="43">
        <f>N52</f>
        <v>32998</v>
      </c>
      <c r="P41" s="43">
        <f>N52</f>
        <v>32998</v>
      </c>
      <c r="Q41" s="43">
        <f>N52</f>
        <v>32998</v>
      </c>
      <c r="R41" s="43">
        <f>N52</f>
        <v>32998</v>
      </c>
      <c r="S41" s="43">
        <f>R52</f>
        <v>37488</v>
      </c>
      <c r="T41" s="43">
        <f>R52</f>
        <v>37488</v>
      </c>
      <c r="U41" s="43">
        <f>R52</f>
        <v>37488</v>
      </c>
      <c r="V41" s="43">
        <v>37488</v>
      </c>
      <c r="W41" s="43">
        <f>V52</f>
        <v>41727</v>
      </c>
      <c r="X41" s="43">
        <f>+W41</f>
        <v>41727</v>
      </c>
      <c r="Y41" s="43">
        <f>+X41</f>
        <v>41727</v>
      </c>
      <c r="Z41" s="43">
        <f>+Y41</f>
        <v>41727</v>
      </c>
      <c r="AA41" s="76"/>
      <c r="AD41" s="76"/>
      <c r="AE41" s="76"/>
    </row>
    <row r="42" spans="2:31" s="2" customFormat="1">
      <c r="B42" s="10" t="s">
        <v>191</v>
      </c>
      <c r="C42" s="40">
        <v>-138</v>
      </c>
      <c r="D42" s="40">
        <v>-139</v>
      </c>
      <c r="E42" s="40">
        <v>-135</v>
      </c>
      <c r="F42" s="40">
        <v>-133</v>
      </c>
      <c r="G42" s="40">
        <v>0</v>
      </c>
      <c r="H42" s="40">
        <v>0</v>
      </c>
      <c r="I42" s="40">
        <v>0</v>
      </c>
      <c r="J42" s="40">
        <v>0</v>
      </c>
      <c r="K42" s="40">
        <v>0</v>
      </c>
      <c r="L42" s="40">
        <v>-4</v>
      </c>
      <c r="M42" s="40">
        <v>0</v>
      </c>
      <c r="N42" s="40">
        <v>0</v>
      </c>
      <c r="O42" s="40">
        <v>0</v>
      </c>
      <c r="P42" s="40">
        <v>0</v>
      </c>
      <c r="Q42" s="40">
        <v>0</v>
      </c>
      <c r="R42" s="40">
        <v>0</v>
      </c>
      <c r="S42" s="40">
        <v>0</v>
      </c>
      <c r="T42" s="40">
        <v>0</v>
      </c>
      <c r="U42" s="40">
        <v>0</v>
      </c>
      <c r="V42" s="40">
        <v>0</v>
      </c>
      <c r="W42" s="40">
        <v>0</v>
      </c>
      <c r="X42" s="40">
        <v>0</v>
      </c>
      <c r="Y42" s="40">
        <v>0</v>
      </c>
      <c r="Z42" s="40"/>
      <c r="AA42" s="76"/>
      <c r="AD42" s="76"/>
      <c r="AE42" s="76"/>
    </row>
    <row r="43" spans="2:31" s="2" customFormat="1">
      <c r="B43" s="10" t="s">
        <v>307</v>
      </c>
      <c r="C43" s="51">
        <f>IS!C41</f>
        <v>852</v>
      </c>
      <c r="D43" s="51">
        <f>IS!C41+IS!D41</f>
        <v>1658</v>
      </c>
      <c r="E43" s="51">
        <f>IS!C41+IS!D41+IS!E41</f>
        <v>2320</v>
      </c>
      <c r="F43" s="51">
        <f>IS!C41+IS!D41+IS!E41+IS!F41</f>
        <v>-199</v>
      </c>
      <c r="G43" s="51">
        <f>IS!H41</f>
        <v>827</v>
      </c>
      <c r="H43" s="51">
        <f>IS!H41+IS!I41</f>
        <v>1399</v>
      </c>
      <c r="I43" s="51">
        <f>IS!H41+IS!I41+IS!J41</f>
        <v>2051</v>
      </c>
      <c r="J43" s="51">
        <f>IS!H41+IS!I41+IS!J41+IS!K41</f>
        <v>2711</v>
      </c>
      <c r="K43" s="51">
        <f>IS!M41</f>
        <v>1104</v>
      </c>
      <c r="L43" s="51">
        <f>IS!M41+IS!N41</f>
        <v>2096</v>
      </c>
      <c r="M43" s="51">
        <f>IS!M41+IS!N41+IS!O41</f>
        <v>2964</v>
      </c>
      <c r="N43" s="51">
        <f>IS!M41+IS!N41+IS!O41+IS!P41</f>
        <v>3716</v>
      </c>
      <c r="O43" s="51">
        <f>IS!R41</f>
        <v>1303</v>
      </c>
      <c r="P43" s="51">
        <f>IS!R41+IS!S41</f>
        <v>2819</v>
      </c>
      <c r="Q43" s="51">
        <f>IS!R41+IS!S41+IS!T41</f>
        <v>4061</v>
      </c>
      <c r="R43" s="51">
        <f>IS!S41+IS!T41+IS!U41+IS!R41</f>
        <v>5257</v>
      </c>
      <c r="S43" s="51">
        <f>IS!W41</f>
        <v>1362</v>
      </c>
      <c r="T43" s="51">
        <f>IS!W41+IS!X41</f>
        <v>8389</v>
      </c>
      <c r="U43" s="51">
        <f>IS!X41+IS!W41+IS!Y41</f>
        <v>9294</v>
      </c>
      <c r="V43" s="51">
        <f>IS!W41+IS!X41+IS!Y41+IS!Z41</f>
        <v>10074</v>
      </c>
      <c r="W43" s="51">
        <f>IS!AB41</f>
        <v>980</v>
      </c>
      <c r="X43" s="51">
        <f>+IS!AB21+IS!AC21</f>
        <v>1968</v>
      </c>
      <c r="Y43" s="51">
        <f>+IS!AC21+IS!AD21+IS!AB21</f>
        <v>2804</v>
      </c>
      <c r="Z43" s="51">
        <f>IS!AE41+IS!AB41+IS!AC41+IS!AD41</f>
        <v>3736</v>
      </c>
      <c r="AA43" s="76"/>
      <c r="AD43" s="76"/>
      <c r="AE43" s="76"/>
    </row>
    <row r="44" spans="2:31" s="2" customFormat="1">
      <c r="B44" s="10" t="s">
        <v>116</v>
      </c>
      <c r="C44" s="51">
        <f>IS!C53</f>
        <v>795</v>
      </c>
      <c r="D44" s="51">
        <f>IS!C53+IS!D53</f>
        <v>948</v>
      </c>
      <c r="E44" s="51">
        <f>IS!C53+IS!D53+IS!E53</f>
        <v>1452</v>
      </c>
      <c r="F44" s="51">
        <f>IS!C53+IS!D53+IS!E53+IS!F53</f>
        <v>704</v>
      </c>
      <c r="G44" s="51">
        <f>IS!H53</f>
        <v>1076</v>
      </c>
      <c r="H44" s="51">
        <f>IS!H53+IS!I53</f>
        <v>-638</v>
      </c>
      <c r="I44" s="51">
        <f>IS!H53+IS!I53+IS!J53</f>
        <v>-1025</v>
      </c>
      <c r="J44" s="51">
        <f>IS!H53+IS!I53+IS!J53+IS!K53</f>
        <v>-2619</v>
      </c>
      <c r="K44" s="51">
        <f>IS!M53</f>
        <v>970</v>
      </c>
      <c r="L44" s="51">
        <f>IS!M53+IS!N53</f>
        <v>690</v>
      </c>
      <c r="M44" s="51">
        <f>IS!M53+IS!N53+IS!O53</f>
        <v>1163</v>
      </c>
      <c r="N44" s="51">
        <f>IS!M53+IS!N53+IS!O53+IS!P53</f>
        <v>1684</v>
      </c>
      <c r="O44" s="51">
        <f>IS!R53</f>
        <v>501</v>
      </c>
      <c r="P44" s="51">
        <f>IS!R53+IS!S53+1</f>
        <v>2273</v>
      </c>
      <c r="Q44" s="51">
        <f>IS!R53+IS!S53+IS!T53</f>
        <v>3826</v>
      </c>
      <c r="R44" s="51">
        <f>IS!S53+IS!T53+IS!U53+IS!R53</f>
        <v>3441</v>
      </c>
      <c r="S44" s="51">
        <f>IS!W53</f>
        <v>339</v>
      </c>
      <c r="T44" s="51">
        <f>IS!X53+IS!W53-1</f>
        <v>1581</v>
      </c>
      <c r="U44" s="51">
        <f>IS!Y53+IS!X53+IS!W53</f>
        <v>1213</v>
      </c>
      <c r="V44" s="51">
        <f>IS!W53+IS!X53+IS!Y53+IS!Z53</f>
        <v>-656</v>
      </c>
      <c r="W44" s="51">
        <f>IS!AB53</f>
        <v>1412</v>
      </c>
      <c r="X44" s="51">
        <f>+IS!AB53+IS!AC53</f>
        <v>1123</v>
      </c>
      <c r="Y44" s="51">
        <f>+IS!AC53+IS!AD53+IS!AB53</f>
        <v>197</v>
      </c>
      <c r="Z44" s="51">
        <f>IS!AE53+IS!AB53+IS!AC53+IS!AD53</f>
        <v>1676</v>
      </c>
      <c r="AA44" s="76"/>
      <c r="AD44" s="76"/>
      <c r="AE44" s="76"/>
    </row>
    <row r="45" spans="2:31" s="2" customFormat="1">
      <c r="B45" s="104" t="s">
        <v>192</v>
      </c>
      <c r="C45" s="40">
        <v>0</v>
      </c>
      <c r="D45" s="40">
        <v>0</v>
      </c>
      <c r="E45" s="40">
        <v>0</v>
      </c>
      <c r="F45" s="40">
        <v>0</v>
      </c>
      <c r="G45" s="40">
        <v>0</v>
      </c>
      <c r="H45" s="40">
        <v>0</v>
      </c>
      <c r="I45" s="40">
        <v>0</v>
      </c>
      <c r="J45" s="40">
        <v>0</v>
      </c>
      <c r="K45" s="40">
        <v>0</v>
      </c>
      <c r="L45" s="40">
        <v>0</v>
      </c>
      <c r="M45" s="40">
        <v>0</v>
      </c>
      <c r="N45" s="40">
        <v>0</v>
      </c>
      <c r="O45" s="51">
        <v>-80</v>
      </c>
      <c r="P45" s="51">
        <v>-1486</v>
      </c>
      <c r="Q45" s="51">
        <v>-2695</v>
      </c>
      <c r="R45" s="51">
        <v>-3079</v>
      </c>
      <c r="S45" s="51">
        <v>-654</v>
      </c>
      <c r="T45" s="51">
        <v>-1611</v>
      </c>
      <c r="U45" s="51">
        <v>-2802</v>
      </c>
      <c r="V45" s="51">
        <v>-3880</v>
      </c>
      <c r="W45" s="51">
        <v>-1085</v>
      </c>
      <c r="X45" s="51">
        <v>-2022</v>
      </c>
      <c r="Y45" s="51">
        <v>-2778</v>
      </c>
      <c r="Z45" s="51">
        <v>-4127</v>
      </c>
      <c r="AA45" s="76"/>
      <c r="AD45" s="76"/>
      <c r="AE45" s="76"/>
    </row>
    <row r="46" spans="2:31" s="2" customFormat="1">
      <c r="B46" s="10" t="s">
        <v>250</v>
      </c>
      <c r="C46" s="40">
        <v>0</v>
      </c>
      <c r="D46" s="40">
        <v>0</v>
      </c>
      <c r="E46" s="40">
        <v>0</v>
      </c>
      <c r="F46" s="40">
        <v>0</v>
      </c>
      <c r="G46" s="40">
        <v>0</v>
      </c>
      <c r="H46" s="40">
        <v>0</v>
      </c>
      <c r="I46" s="40">
        <v>0</v>
      </c>
      <c r="J46" s="40">
        <v>0</v>
      </c>
      <c r="K46" s="40">
        <v>0</v>
      </c>
      <c r="L46" s="40">
        <v>0</v>
      </c>
      <c r="M46" s="40">
        <v>0</v>
      </c>
      <c r="N46" s="40">
        <v>0</v>
      </c>
      <c r="O46" s="40">
        <v>0</v>
      </c>
      <c r="P46" s="40">
        <v>0</v>
      </c>
      <c r="Q46" s="40">
        <v>0</v>
      </c>
      <c r="R46" s="40">
        <v>0</v>
      </c>
      <c r="S46" s="40">
        <v>0</v>
      </c>
      <c r="T46" s="40">
        <v>0</v>
      </c>
      <c r="U46" s="40">
        <v>0</v>
      </c>
      <c r="V46" s="40">
        <v>0</v>
      </c>
      <c r="W46" s="40">
        <v>0</v>
      </c>
      <c r="X46" s="40">
        <v>0</v>
      </c>
      <c r="Y46" s="40">
        <v>0</v>
      </c>
      <c r="Z46" s="40">
        <v>0</v>
      </c>
      <c r="AA46" s="76"/>
      <c r="AD46" s="76"/>
      <c r="AE46" s="76"/>
    </row>
    <row r="47" spans="2:31" s="2" customFormat="1">
      <c r="B47" s="10" t="s">
        <v>251</v>
      </c>
      <c r="C47" s="40">
        <v>0</v>
      </c>
      <c r="D47" s="40">
        <v>0</v>
      </c>
      <c r="E47" s="40">
        <v>0</v>
      </c>
      <c r="F47" s="40">
        <v>0</v>
      </c>
      <c r="G47" s="40">
        <v>0</v>
      </c>
      <c r="H47" s="40">
        <v>0</v>
      </c>
      <c r="I47" s="40">
        <v>0</v>
      </c>
      <c r="J47" s="40">
        <v>0</v>
      </c>
      <c r="K47" s="40">
        <v>0</v>
      </c>
      <c r="L47" s="40">
        <v>0</v>
      </c>
      <c r="M47" s="40">
        <v>0</v>
      </c>
      <c r="N47" s="40">
        <v>0</v>
      </c>
      <c r="O47" s="40">
        <v>0</v>
      </c>
      <c r="P47" s="40">
        <v>0</v>
      </c>
      <c r="Q47" s="40">
        <v>0</v>
      </c>
      <c r="R47" s="40">
        <v>0</v>
      </c>
      <c r="S47" s="40">
        <v>0</v>
      </c>
      <c r="T47" s="40">
        <v>0</v>
      </c>
      <c r="U47" s="40">
        <v>0</v>
      </c>
      <c r="V47" s="40">
        <v>0</v>
      </c>
      <c r="W47" s="40">
        <v>0</v>
      </c>
      <c r="X47" s="40">
        <v>0</v>
      </c>
      <c r="Y47" s="40">
        <v>0</v>
      </c>
      <c r="Z47" s="40">
        <v>0</v>
      </c>
      <c r="AA47" s="76"/>
      <c r="AD47" s="76"/>
      <c r="AE47" s="76"/>
    </row>
    <row r="48" spans="2:31" s="2" customFormat="1">
      <c r="B48" s="10" t="s">
        <v>193</v>
      </c>
      <c r="C48" s="51">
        <v>-1288</v>
      </c>
      <c r="D48" s="51">
        <v>-1288</v>
      </c>
      <c r="E48" s="51">
        <v>-1288</v>
      </c>
      <c r="F48" s="51">
        <v>-1288</v>
      </c>
      <c r="G48" s="40">
        <v>0</v>
      </c>
      <c r="H48" s="40">
        <v>0</v>
      </c>
      <c r="I48" s="40">
        <v>0</v>
      </c>
      <c r="J48" s="40">
        <v>0</v>
      </c>
      <c r="K48" s="40">
        <v>0</v>
      </c>
      <c r="L48" s="51">
        <v>-1355</v>
      </c>
      <c r="M48" s="51">
        <v>-1355</v>
      </c>
      <c r="N48" s="51">
        <v>-1355</v>
      </c>
      <c r="O48" s="40">
        <v>0</v>
      </c>
      <c r="P48" s="51">
        <v>-1481</v>
      </c>
      <c r="Q48" s="51">
        <v>-1481</v>
      </c>
      <c r="R48" s="51">
        <v>-1481</v>
      </c>
      <c r="S48" s="40">
        <v>0</v>
      </c>
      <c r="T48" s="51">
        <v>-1524</v>
      </c>
      <c r="U48" s="51">
        <v>-1524</v>
      </c>
      <c r="V48" s="51">
        <v>-1524</v>
      </c>
      <c r="W48" s="40">
        <v>0</v>
      </c>
      <c r="X48" s="40">
        <v>-1617</v>
      </c>
      <c r="Y48" s="40">
        <v>-1617</v>
      </c>
      <c r="Z48" s="51">
        <v>-1617</v>
      </c>
      <c r="AA48" s="76"/>
      <c r="AD48" s="76"/>
      <c r="AE48" s="76"/>
    </row>
    <row r="49" spans="2:31" s="2" customFormat="1">
      <c r="B49" s="10" t="s">
        <v>308</v>
      </c>
      <c r="C49" s="40">
        <v>0</v>
      </c>
      <c r="D49" s="40">
        <v>0</v>
      </c>
      <c r="E49" s="40">
        <v>0</v>
      </c>
      <c r="F49" s="40">
        <v>0</v>
      </c>
      <c r="G49" s="40">
        <v>0</v>
      </c>
      <c r="H49" s="40">
        <v>0</v>
      </c>
      <c r="I49" s="40">
        <v>0</v>
      </c>
      <c r="J49" s="40">
        <v>0</v>
      </c>
      <c r="K49" s="40">
        <v>0</v>
      </c>
      <c r="L49" s="40">
        <v>0</v>
      </c>
      <c r="M49" s="40">
        <v>0</v>
      </c>
      <c r="N49" s="40">
        <v>0</v>
      </c>
      <c r="O49" s="40">
        <v>0</v>
      </c>
      <c r="P49" s="40">
        <v>0</v>
      </c>
      <c r="Q49" s="40">
        <v>0</v>
      </c>
      <c r="R49" s="40">
        <v>0</v>
      </c>
      <c r="S49" s="40">
        <v>0</v>
      </c>
      <c r="T49" s="40">
        <v>0</v>
      </c>
      <c r="U49" s="40">
        <v>0</v>
      </c>
      <c r="V49" s="40">
        <v>0</v>
      </c>
      <c r="W49" s="40">
        <v>0</v>
      </c>
      <c r="X49" s="40">
        <v>0</v>
      </c>
      <c r="Y49" s="40">
        <v>1</v>
      </c>
      <c r="Z49" s="40">
        <v>2</v>
      </c>
      <c r="AA49" s="76"/>
      <c r="AD49" s="76"/>
      <c r="AE49" s="76"/>
    </row>
    <row r="50" spans="2:31" s="2" customFormat="1">
      <c r="B50" s="10" t="s">
        <v>194</v>
      </c>
      <c r="C50" s="40">
        <v>0</v>
      </c>
      <c r="D50" s="40">
        <v>0</v>
      </c>
      <c r="E50" s="40">
        <v>0</v>
      </c>
      <c r="F50" s="40">
        <v>0</v>
      </c>
      <c r="G50" s="40">
        <v>0</v>
      </c>
      <c r="H50" s="40">
        <v>0</v>
      </c>
      <c r="I50" s="40">
        <v>0</v>
      </c>
      <c r="J50" s="40">
        <v>0</v>
      </c>
      <c r="K50" s="40">
        <v>0</v>
      </c>
      <c r="L50" s="40">
        <v>0</v>
      </c>
      <c r="M50" s="40">
        <v>0</v>
      </c>
      <c r="N50" s="40">
        <v>0</v>
      </c>
      <c r="O50" s="40">
        <v>0</v>
      </c>
      <c r="P50" s="51">
        <v>236</v>
      </c>
      <c r="Q50" s="51">
        <v>243</v>
      </c>
      <c r="R50" s="51">
        <v>352</v>
      </c>
      <c r="S50" s="40">
        <v>44</v>
      </c>
      <c r="T50" s="40">
        <v>71</v>
      </c>
      <c r="U50" s="40">
        <v>174</v>
      </c>
      <c r="V50" s="40">
        <v>225</v>
      </c>
      <c r="W50" s="40">
        <v>38</v>
      </c>
      <c r="X50" s="40">
        <v>79</v>
      </c>
      <c r="Y50" s="40">
        <v>106</v>
      </c>
      <c r="Z50" s="40">
        <v>172</v>
      </c>
      <c r="AA50" s="76"/>
      <c r="AD50" s="76"/>
      <c r="AE50" s="76"/>
    </row>
    <row r="51" spans="2:31" s="2" customFormat="1">
      <c r="B51" s="10" t="s">
        <v>195</v>
      </c>
      <c r="C51" s="40">
        <v>0</v>
      </c>
      <c r="D51" s="40">
        <v>0</v>
      </c>
      <c r="E51" s="40">
        <v>0</v>
      </c>
      <c r="F51" s="51">
        <v>10</v>
      </c>
      <c r="G51" s="40">
        <v>0</v>
      </c>
      <c r="H51" s="40">
        <v>0</v>
      </c>
      <c r="I51" s="40">
        <v>0</v>
      </c>
      <c r="J51" s="40">
        <v>0</v>
      </c>
      <c r="K51" s="40">
        <v>0</v>
      </c>
      <c r="L51" s="40">
        <v>0</v>
      </c>
      <c r="M51" s="40">
        <v>0</v>
      </c>
      <c r="N51" s="40">
        <v>0</v>
      </c>
      <c r="O51" s="40">
        <v>0</v>
      </c>
      <c r="P51" s="40">
        <v>0</v>
      </c>
      <c r="Q51" s="40">
        <v>0</v>
      </c>
      <c r="R51" s="40">
        <v>0</v>
      </c>
      <c r="S51" s="40">
        <v>0</v>
      </c>
      <c r="T51" s="40">
        <v>0</v>
      </c>
      <c r="U51" s="40">
        <v>0</v>
      </c>
      <c r="V51" s="40">
        <v>0</v>
      </c>
      <c r="W51" s="40">
        <v>0</v>
      </c>
      <c r="X51" s="40">
        <v>0</v>
      </c>
      <c r="Y51" s="40">
        <v>0</v>
      </c>
      <c r="Z51" s="40">
        <v>0</v>
      </c>
      <c r="AA51" s="76"/>
      <c r="AD51" s="76"/>
      <c r="AE51" s="76"/>
    </row>
    <row r="52" spans="2:31" s="2" customFormat="1" ht="15.75" customHeight="1">
      <c r="B52" s="14" t="s">
        <v>196</v>
      </c>
      <c r="C52" s="24">
        <f t="shared" ref="C52:P52" si="31">SUM(C41:C51)</f>
        <v>29988</v>
      </c>
      <c r="D52" s="24">
        <f t="shared" si="31"/>
        <v>30946</v>
      </c>
      <c r="E52" s="24">
        <f t="shared" si="31"/>
        <v>32116</v>
      </c>
      <c r="F52" s="24">
        <f t="shared" si="31"/>
        <v>28861</v>
      </c>
      <c r="G52" s="24">
        <f t="shared" si="31"/>
        <v>30764</v>
      </c>
      <c r="H52" s="24">
        <f t="shared" si="31"/>
        <v>29622</v>
      </c>
      <c r="I52" s="24">
        <f t="shared" si="31"/>
        <v>29887</v>
      </c>
      <c r="J52" s="24">
        <f t="shared" si="31"/>
        <v>28953</v>
      </c>
      <c r="K52" s="24">
        <f t="shared" si="31"/>
        <v>31027</v>
      </c>
      <c r="L52" s="24">
        <f t="shared" si="31"/>
        <v>30380</v>
      </c>
      <c r="M52" s="24">
        <f t="shared" si="31"/>
        <v>31725</v>
      </c>
      <c r="N52" s="24">
        <f t="shared" si="31"/>
        <v>32998</v>
      </c>
      <c r="O52" s="24">
        <f t="shared" si="31"/>
        <v>34722</v>
      </c>
      <c r="P52" s="24">
        <f t="shared" si="31"/>
        <v>35359</v>
      </c>
      <c r="Q52" s="24">
        <f t="shared" ref="Q52:R52" si="32">SUM(Q41:Q51)</f>
        <v>36952</v>
      </c>
      <c r="R52" s="24">
        <f t="shared" si="32"/>
        <v>37488</v>
      </c>
      <c r="S52" s="24">
        <f t="shared" ref="S52:T52" si="33">SUM(S41:S51)</f>
        <v>38579</v>
      </c>
      <c r="T52" s="24">
        <f t="shared" si="33"/>
        <v>44394</v>
      </c>
      <c r="U52" s="24">
        <f t="shared" ref="U52:W52" si="34">SUM(U41:U51)</f>
        <v>43843</v>
      </c>
      <c r="V52" s="24">
        <f t="shared" si="34"/>
        <v>41727</v>
      </c>
      <c r="W52" s="24">
        <f t="shared" si="34"/>
        <v>43072</v>
      </c>
      <c r="X52" s="24">
        <f t="shared" ref="X52:Z52" si="35">SUM(X41:X51)</f>
        <v>41258</v>
      </c>
      <c r="Y52" s="24">
        <f t="shared" si="35"/>
        <v>40440</v>
      </c>
      <c r="Z52" s="24">
        <f t="shared" si="35"/>
        <v>41569</v>
      </c>
      <c r="AA52" s="76"/>
      <c r="AD52" s="76"/>
      <c r="AE52" s="76"/>
    </row>
    <row r="53" spans="2:31" s="2" customFormat="1">
      <c r="B53" s="131" t="s">
        <v>197</v>
      </c>
      <c r="C53" s="76"/>
      <c r="D53" s="76"/>
      <c r="E53" s="76"/>
      <c r="F53" s="76"/>
      <c r="G53" s="76"/>
      <c r="H53" s="76"/>
      <c r="I53" s="76"/>
      <c r="J53" s="76"/>
      <c r="K53" s="76"/>
      <c r="AA53" s="76"/>
      <c r="AD53" s="76"/>
      <c r="AE53" s="76"/>
    </row>
    <row r="54" spans="2:31" s="2" customFormat="1">
      <c r="B54" s="69"/>
      <c r="C54" s="76"/>
      <c r="D54" s="76"/>
      <c r="E54" s="76"/>
      <c r="F54" s="76"/>
      <c r="G54" s="76"/>
      <c r="H54" s="76"/>
      <c r="I54" s="76"/>
      <c r="J54" s="76"/>
      <c r="K54" s="76"/>
      <c r="AA54" s="76"/>
      <c r="AD54" s="76"/>
      <c r="AE54" s="76"/>
    </row>
    <row r="55" spans="2:31" s="2" customFormat="1">
      <c r="B55" s="80"/>
      <c r="O55" s="80"/>
      <c r="P55" s="80"/>
      <c r="S55" s="80"/>
      <c r="T55" s="80"/>
      <c r="U55" s="80"/>
      <c r="V55" s="80"/>
      <c r="W55" s="80"/>
      <c r="X55" s="80"/>
      <c r="Y55" s="80"/>
      <c r="Z55" s="80"/>
      <c r="AA55" s="76"/>
      <c r="AD55" s="76"/>
      <c r="AE55" s="76"/>
    </row>
    <row r="56" spans="2:31" s="2" customFormat="1">
      <c r="B56" s="31" t="s">
        <v>270</v>
      </c>
      <c r="C56" s="32" t="s">
        <v>203</v>
      </c>
      <c r="D56" s="32" t="s">
        <v>204</v>
      </c>
      <c r="E56" s="32" t="s">
        <v>201</v>
      </c>
      <c r="F56" s="32" t="s">
        <v>202</v>
      </c>
      <c r="G56" s="32" t="s">
        <v>203</v>
      </c>
      <c r="H56" s="32" t="s">
        <v>204</v>
      </c>
      <c r="I56" s="32" t="s">
        <v>201</v>
      </c>
      <c r="J56" s="32" t="s">
        <v>202</v>
      </c>
      <c r="K56" s="32" t="s">
        <v>203</v>
      </c>
      <c r="L56" s="32" t="s">
        <v>204</v>
      </c>
      <c r="M56" s="32" t="s">
        <v>201</v>
      </c>
      <c r="N56" s="32" t="s">
        <v>202</v>
      </c>
      <c r="O56" s="32" t="s">
        <v>203</v>
      </c>
      <c r="P56" s="32" t="s">
        <v>204</v>
      </c>
      <c r="Q56" s="32" t="s">
        <v>201</v>
      </c>
      <c r="R56" s="32" t="s">
        <v>202</v>
      </c>
      <c r="S56" s="32" t="s">
        <v>203</v>
      </c>
      <c r="T56" s="32" t="s">
        <v>204</v>
      </c>
      <c r="U56" s="32" t="s">
        <v>201</v>
      </c>
      <c r="V56" s="32" t="s">
        <v>202</v>
      </c>
      <c r="W56" s="32" t="s">
        <v>203</v>
      </c>
      <c r="X56" s="32" t="str">
        <f>+X39</f>
        <v>Jun 30</v>
      </c>
      <c r="Y56" s="32" t="str">
        <f>+Y39</f>
        <v>Sep 30</v>
      </c>
      <c r="Z56" s="32" t="s">
        <v>202</v>
      </c>
      <c r="AA56" s="76"/>
      <c r="AD56" s="76"/>
      <c r="AE56" s="76"/>
    </row>
    <row r="57" spans="2:31" s="2" customFormat="1">
      <c r="B57" s="33"/>
      <c r="C57" s="34">
        <v>2019</v>
      </c>
      <c r="D57" s="34">
        <v>2019</v>
      </c>
      <c r="E57" s="34">
        <v>2019</v>
      </c>
      <c r="F57" s="34">
        <v>2019</v>
      </c>
      <c r="G57" s="33">
        <v>2020</v>
      </c>
      <c r="H57" s="34">
        <v>2020</v>
      </c>
      <c r="I57" s="33">
        <v>2020</v>
      </c>
      <c r="J57" s="33">
        <v>2020</v>
      </c>
      <c r="K57" s="33">
        <v>2021</v>
      </c>
      <c r="L57" s="33">
        <v>2021</v>
      </c>
      <c r="M57" s="33">
        <v>2021</v>
      </c>
      <c r="N57" s="33">
        <v>2021</v>
      </c>
      <c r="O57" s="33">
        <v>2022</v>
      </c>
      <c r="P57" s="33">
        <v>2022</v>
      </c>
      <c r="Q57" s="33">
        <v>2022</v>
      </c>
      <c r="R57" s="33">
        <v>2022</v>
      </c>
      <c r="S57" s="33">
        <v>2023</v>
      </c>
      <c r="T57" s="33">
        <v>2023</v>
      </c>
      <c r="U57" s="33">
        <v>2023</v>
      </c>
      <c r="V57" s="33">
        <v>2023</v>
      </c>
      <c r="W57" s="33">
        <v>2024</v>
      </c>
      <c r="X57" s="33">
        <v>2024</v>
      </c>
      <c r="Y57" s="33">
        <v>2024</v>
      </c>
      <c r="Z57" s="33">
        <v>2024</v>
      </c>
      <c r="AA57" s="76"/>
      <c r="AD57" s="76"/>
      <c r="AE57" s="76"/>
    </row>
    <row r="58" spans="2:31" s="2" customFormat="1">
      <c r="B58" s="10" t="s">
        <v>176</v>
      </c>
      <c r="C58" s="51">
        <f t="shared" ref="C58:P58" si="36">C23</f>
        <v>29988</v>
      </c>
      <c r="D58" s="51">
        <f t="shared" si="36"/>
        <v>30946</v>
      </c>
      <c r="E58" s="51">
        <f t="shared" si="36"/>
        <v>32116</v>
      </c>
      <c r="F58" s="51">
        <f t="shared" si="36"/>
        <v>28861</v>
      </c>
      <c r="G58" s="51">
        <f t="shared" si="36"/>
        <v>30764</v>
      </c>
      <c r="H58" s="51">
        <f t="shared" si="36"/>
        <v>29622</v>
      </c>
      <c r="I58" s="51">
        <f t="shared" si="36"/>
        <v>29887</v>
      </c>
      <c r="J58" s="51">
        <f t="shared" si="36"/>
        <v>28953</v>
      </c>
      <c r="K58" s="51">
        <f t="shared" si="36"/>
        <v>31027</v>
      </c>
      <c r="L58" s="51">
        <f t="shared" si="36"/>
        <v>30380</v>
      </c>
      <c r="M58" s="51">
        <f t="shared" si="36"/>
        <v>31725</v>
      </c>
      <c r="N58" s="51">
        <f t="shared" si="36"/>
        <v>32998</v>
      </c>
      <c r="O58" s="51">
        <f t="shared" si="36"/>
        <v>34722</v>
      </c>
      <c r="P58" s="51">
        <f t="shared" si="36"/>
        <v>35359</v>
      </c>
      <c r="Q58" s="51">
        <f t="shared" ref="Q58:S58" si="37">Q23</f>
        <v>36952</v>
      </c>
      <c r="R58" s="51">
        <f t="shared" si="37"/>
        <v>37488</v>
      </c>
      <c r="S58" s="51">
        <f t="shared" si="37"/>
        <v>38579</v>
      </c>
      <c r="T58" s="51">
        <f t="shared" ref="T58" si="38">T23</f>
        <v>44394</v>
      </c>
      <c r="U58" s="51">
        <f>U23</f>
        <v>43843</v>
      </c>
      <c r="V58" s="51">
        <f>V23</f>
        <v>41727</v>
      </c>
      <c r="W58" s="51">
        <f t="shared" ref="W58:X58" si="39">W23</f>
        <v>43072</v>
      </c>
      <c r="X58" s="51">
        <f t="shared" si="39"/>
        <v>41258</v>
      </c>
      <c r="Y58" s="51">
        <f t="shared" ref="Y58:Z58" si="40">Y23</f>
        <v>40440</v>
      </c>
      <c r="Z58" s="51">
        <f t="shared" si="40"/>
        <v>41569</v>
      </c>
      <c r="AA58" s="76"/>
      <c r="AD58" s="76"/>
      <c r="AE58" s="76"/>
    </row>
    <row r="59" spans="2:31" s="2" customFormat="1">
      <c r="B59" s="10" t="s">
        <v>175</v>
      </c>
      <c r="C59" s="51">
        <f t="shared" ref="C59:P59" si="41">C20</f>
        <v>57803</v>
      </c>
      <c r="D59" s="51">
        <f t="shared" si="41"/>
        <v>58347</v>
      </c>
      <c r="E59" s="51">
        <f t="shared" si="41"/>
        <v>60486</v>
      </c>
      <c r="F59" s="51">
        <f t="shared" si="41"/>
        <v>56171</v>
      </c>
      <c r="G59" s="51">
        <f t="shared" si="41"/>
        <v>60722</v>
      </c>
      <c r="H59" s="51">
        <f t="shared" si="41"/>
        <v>58835</v>
      </c>
      <c r="I59" s="51">
        <f t="shared" si="41"/>
        <v>59097</v>
      </c>
      <c r="J59" s="51">
        <f t="shared" si="41"/>
        <v>53764</v>
      </c>
      <c r="K59" s="51">
        <f t="shared" si="41"/>
        <v>55600</v>
      </c>
      <c r="L59" s="51">
        <f t="shared" si="41"/>
        <v>53446</v>
      </c>
      <c r="M59" s="51">
        <f t="shared" si="41"/>
        <v>55148</v>
      </c>
      <c r="N59" s="51">
        <f t="shared" si="41"/>
        <v>55640</v>
      </c>
      <c r="O59" s="51">
        <f t="shared" si="41"/>
        <v>57237</v>
      </c>
      <c r="P59" s="51">
        <f t="shared" si="41"/>
        <v>61976</v>
      </c>
      <c r="Q59" s="51">
        <f t="shared" ref="Q59:S59" si="42">Q20</f>
        <v>65583</v>
      </c>
      <c r="R59" s="51">
        <f t="shared" si="42"/>
        <v>77066</v>
      </c>
      <c r="S59" s="51">
        <f t="shared" si="42"/>
        <v>77652</v>
      </c>
      <c r="T59" s="51">
        <f t="shared" ref="T59:U59" si="43">T20</f>
        <v>64818</v>
      </c>
      <c r="U59" s="51">
        <f t="shared" si="43"/>
        <v>63137</v>
      </c>
      <c r="V59" s="51">
        <f t="shared" ref="V59:W59" si="44">V20</f>
        <v>59503</v>
      </c>
      <c r="W59" s="51">
        <f t="shared" si="44"/>
        <v>59759</v>
      </c>
      <c r="X59" s="51">
        <f t="shared" ref="X59:Z59" si="45">X20</f>
        <v>58656</v>
      </c>
      <c r="Y59" s="51">
        <f t="shared" si="45"/>
        <v>58839</v>
      </c>
      <c r="Z59" s="51">
        <f t="shared" si="45"/>
        <v>60508</v>
      </c>
      <c r="AA59" s="76"/>
      <c r="AD59" s="76"/>
      <c r="AE59" s="76"/>
    </row>
    <row r="60" spans="2:31" s="2" customFormat="1">
      <c r="B60" s="14" t="s">
        <v>44</v>
      </c>
      <c r="C60" s="44">
        <f t="shared" ref="C60:P60" si="46">C58/C59</f>
        <v>0.51879660225247826</v>
      </c>
      <c r="D60" s="44">
        <f t="shared" si="46"/>
        <v>0.53037859701441381</v>
      </c>
      <c r="E60" s="44">
        <f t="shared" si="46"/>
        <v>0.53096584333564789</v>
      </c>
      <c r="F60" s="44">
        <f t="shared" si="46"/>
        <v>0.51380605650602629</v>
      </c>
      <c r="G60" s="44">
        <f t="shared" si="46"/>
        <v>0.50663680379434139</v>
      </c>
      <c r="H60" s="44">
        <f t="shared" si="46"/>
        <v>0.50347582221466813</v>
      </c>
      <c r="I60" s="44">
        <f t="shared" si="46"/>
        <v>0.50572787112713002</v>
      </c>
      <c r="J60" s="44">
        <f t="shared" si="46"/>
        <v>0.53852019938992635</v>
      </c>
      <c r="K60" s="44">
        <f t="shared" si="46"/>
        <v>0.55803956834532376</v>
      </c>
      <c r="L60" s="44">
        <f t="shared" si="46"/>
        <v>0.56842420386932602</v>
      </c>
      <c r="M60" s="44">
        <f t="shared" si="46"/>
        <v>0.57527018205555958</v>
      </c>
      <c r="N60" s="44">
        <f t="shared" si="46"/>
        <v>0.59306254493170385</v>
      </c>
      <c r="O60" s="44">
        <f t="shared" si="46"/>
        <v>0.60663556790188167</v>
      </c>
      <c r="P60" s="44">
        <f t="shared" si="46"/>
        <v>0.57052730089066739</v>
      </c>
      <c r="Q60" s="44">
        <f t="shared" ref="Q60:S60" si="47">Q58/Q59</f>
        <v>0.56343869600353746</v>
      </c>
      <c r="R60" s="44">
        <f t="shared" si="47"/>
        <v>0.48644019411932632</v>
      </c>
      <c r="S60" s="44">
        <f t="shared" si="47"/>
        <v>0.49681914181218773</v>
      </c>
      <c r="T60" s="44">
        <f t="shared" ref="T60:U60" si="48">T58/T59</f>
        <v>0.68490234194205313</v>
      </c>
      <c r="U60" s="44">
        <f t="shared" si="48"/>
        <v>0.69441056749607999</v>
      </c>
      <c r="V60" s="44">
        <f t="shared" ref="V60:W60" si="49">V58/V59</f>
        <v>0.70125876006251786</v>
      </c>
      <c r="W60" s="44">
        <f t="shared" si="49"/>
        <v>0.72076172626717316</v>
      </c>
      <c r="X60" s="44">
        <f t="shared" ref="X60:Z60" si="50">X58/X59</f>
        <v>0.7033892525913803</v>
      </c>
      <c r="Y60" s="44">
        <f t="shared" si="50"/>
        <v>0.68729924029980116</v>
      </c>
      <c r="Z60" s="44">
        <f t="shared" si="50"/>
        <v>0.68700006610696107</v>
      </c>
      <c r="AA60" s="76"/>
      <c r="AD60" s="76"/>
      <c r="AE60" s="76"/>
    </row>
    <row r="61" spans="2:31" s="2" customFormat="1">
      <c r="AA61" s="76"/>
      <c r="AD61" s="76"/>
      <c r="AE61" s="76"/>
    </row>
    <row r="62" spans="2:31" s="2" customFormat="1">
      <c r="C62" s="9"/>
      <c r="D62" s="9"/>
      <c r="E62" s="9"/>
      <c r="F62" s="9"/>
      <c r="G62" s="9"/>
      <c r="H62" s="9"/>
      <c r="I62" s="9"/>
      <c r="J62" s="9"/>
      <c r="K62" s="9"/>
      <c r="AA62" s="76"/>
      <c r="AD62" s="76"/>
      <c r="AE62" s="76"/>
    </row>
    <row r="63" spans="2:31" s="2" customFormat="1">
      <c r="B63" s="31" t="s">
        <v>198</v>
      </c>
      <c r="C63" s="32" t="s">
        <v>203</v>
      </c>
      <c r="D63" s="32" t="s">
        <v>204</v>
      </c>
      <c r="E63" s="32" t="s">
        <v>201</v>
      </c>
      <c r="F63" s="32" t="s">
        <v>202</v>
      </c>
      <c r="G63" s="32" t="s">
        <v>203</v>
      </c>
      <c r="H63" s="32" t="s">
        <v>204</v>
      </c>
      <c r="I63" s="32" t="s">
        <v>201</v>
      </c>
      <c r="J63" s="32" t="s">
        <v>202</v>
      </c>
      <c r="K63" s="32" t="s">
        <v>203</v>
      </c>
      <c r="L63" s="32" t="s">
        <v>204</v>
      </c>
      <c r="M63" s="32" t="s">
        <v>201</v>
      </c>
      <c r="N63" s="32" t="s">
        <v>202</v>
      </c>
      <c r="O63" s="32" t="s">
        <v>203</v>
      </c>
      <c r="P63" s="32" t="s">
        <v>204</v>
      </c>
      <c r="Q63" s="32" t="s">
        <v>201</v>
      </c>
      <c r="R63" s="32" t="s">
        <v>202</v>
      </c>
      <c r="S63" s="32" t="s">
        <v>203</v>
      </c>
      <c r="T63" s="32" t="s">
        <v>204</v>
      </c>
      <c r="U63" s="32" t="s">
        <v>201</v>
      </c>
      <c r="V63" s="32" t="s">
        <v>202</v>
      </c>
      <c r="W63" s="32" t="s">
        <v>203</v>
      </c>
      <c r="X63" s="32" t="str">
        <f>+X56</f>
        <v>Jun 30</v>
      </c>
      <c r="Y63" s="32" t="str">
        <f>+Y56</f>
        <v>Sep 30</v>
      </c>
      <c r="Z63" s="32" t="s">
        <v>202</v>
      </c>
      <c r="AA63" s="76"/>
      <c r="AD63" s="76"/>
      <c r="AE63" s="76"/>
    </row>
    <row r="64" spans="2:31" s="2" customFormat="1">
      <c r="B64" s="33"/>
      <c r="C64" s="34">
        <v>2019</v>
      </c>
      <c r="D64" s="34">
        <v>2019</v>
      </c>
      <c r="E64" s="34">
        <v>2019</v>
      </c>
      <c r="F64" s="34">
        <v>2019</v>
      </c>
      <c r="G64" s="33">
        <v>2020</v>
      </c>
      <c r="H64" s="34">
        <v>2020</v>
      </c>
      <c r="I64" s="33">
        <v>2020</v>
      </c>
      <c r="J64" s="33">
        <v>2020</v>
      </c>
      <c r="K64" s="33">
        <v>2021</v>
      </c>
      <c r="L64" s="33">
        <v>2021</v>
      </c>
      <c r="M64" s="33">
        <v>2021</v>
      </c>
      <c r="N64" s="33">
        <v>2021</v>
      </c>
      <c r="O64" s="33">
        <v>2022</v>
      </c>
      <c r="P64" s="33">
        <v>2022</v>
      </c>
      <c r="Q64" s="33">
        <v>2022</v>
      </c>
      <c r="R64" s="33">
        <v>2022</v>
      </c>
      <c r="S64" s="33">
        <v>2023</v>
      </c>
      <c r="T64" s="33">
        <v>2023</v>
      </c>
      <c r="U64" s="33">
        <v>2023</v>
      </c>
      <c r="V64" s="33">
        <v>2023</v>
      </c>
      <c r="W64" s="33">
        <v>2024</v>
      </c>
      <c r="X64" s="33">
        <v>2024</v>
      </c>
      <c r="Y64" s="33">
        <v>2024</v>
      </c>
      <c r="Z64" s="33">
        <v>2024</v>
      </c>
      <c r="AA64" s="76"/>
      <c r="AD64" s="76"/>
      <c r="AE64" s="76"/>
    </row>
    <row r="65" spans="2:31" s="2" customFormat="1">
      <c r="B65" s="10" t="s">
        <v>199</v>
      </c>
      <c r="C65" s="51">
        <v>4142</v>
      </c>
      <c r="D65" s="51">
        <v>4309</v>
      </c>
      <c r="E65" s="51">
        <v>4219</v>
      </c>
      <c r="F65" s="51">
        <v>3643</v>
      </c>
      <c r="G65" s="51">
        <v>4274</v>
      </c>
      <c r="H65" s="51">
        <v>3773</v>
      </c>
      <c r="I65" s="51">
        <v>3515</v>
      </c>
      <c r="J65" s="51">
        <v>2907</v>
      </c>
      <c r="K65" s="51">
        <v>3787</v>
      </c>
      <c r="L65" s="51">
        <v>3847</v>
      </c>
      <c r="M65" s="51">
        <v>3745</v>
      </c>
      <c r="N65" s="51">
        <v>3610</v>
      </c>
      <c r="O65" s="51">
        <v>4536</v>
      </c>
      <c r="P65" s="51">
        <v>5325</v>
      </c>
      <c r="Q65" s="51">
        <v>5835</v>
      </c>
      <c r="R65" s="51">
        <v>5591</v>
      </c>
      <c r="S65" s="51">
        <v>6514</v>
      </c>
      <c r="T65" s="51">
        <v>5594</v>
      </c>
      <c r="U65" s="107">
        <v>5370</v>
      </c>
      <c r="V65" s="107">
        <v>4595</v>
      </c>
      <c r="W65" s="51">
        <v>5616</v>
      </c>
      <c r="X65" s="51">
        <v>5963</v>
      </c>
      <c r="Y65" s="51">
        <v>5829</v>
      </c>
      <c r="Z65" s="107">
        <v>5721</v>
      </c>
      <c r="AA65" s="76"/>
      <c r="AD65" s="76"/>
      <c r="AE65" s="76"/>
    </row>
    <row r="66" spans="2:31" s="2" customFormat="1">
      <c r="B66" s="10" t="s">
        <v>161</v>
      </c>
      <c r="C66" s="51">
        <v>5813</v>
      </c>
      <c r="D66" s="51">
        <v>5882</v>
      </c>
      <c r="E66" s="51">
        <v>6185</v>
      </c>
      <c r="F66" s="51">
        <v>6057</v>
      </c>
      <c r="G66" s="51">
        <v>6266</v>
      </c>
      <c r="H66" s="51">
        <v>5773</v>
      </c>
      <c r="I66" s="51">
        <v>5631</v>
      </c>
      <c r="J66" s="51">
        <v>5336</v>
      </c>
      <c r="K66" s="51">
        <v>5508</v>
      </c>
      <c r="L66" s="51">
        <v>5415</v>
      </c>
      <c r="M66" s="51">
        <v>5561</v>
      </c>
      <c r="N66" s="51">
        <v>5934</v>
      </c>
      <c r="O66" s="51">
        <f t="shared" ref="O66:W66" si="51">+O5</f>
        <v>6041</v>
      </c>
      <c r="P66" s="51">
        <f t="shared" si="51"/>
        <v>6445</v>
      </c>
      <c r="Q66" s="51">
        <f t="shared" si="51"/>
        <v>6748</v>
      </c>
      <c r="R66" s="51">
        <f t="shared" si="51"/>
        <v>7589</v>
      </c>
      <c r="S66" s="51">
        <f t="shared" si="51"/>
        <v>7661</v>
      </c>
      <c r="T66" s="51">
        <f t="shared" si="51"/>
        <v>7892</v>
      </c>
      <c r="U66" s="51">
        <f t="shared" si="51"/>
        <v>7897</v>
      </c>
      <c r="V66" s="51">
        <f t="shared" si="51"/>
        <v>7757</v>
      </c>
      <c r="W66" s="51">
        <f t="shared" si="51"/>
        <v>8154</v>
      </c>
      <c r="X66" s="51">
        <f t="shared" ref="X66:Z66" si="52">+X5</f>
        <v>8393</v>
      </c>
      <c r="Y66" s="51">
        <f t="shared" si="52"/>
        <v>8481</v>
      </c>
      <c r="Z66" s="51">
        <f t="shared" si="52"/>
        <v>9306</v>
      </c>
      <c r="AA66" s="76"/>
      <c r="AD66" s="76"/>
      <c r="AE66" s="76"/>
    </row>
    <row r="67" spans="2:31" s="2" customFormat="1">
      <c r="B67" s="10" t="s">
        <v>162</v>
      </c>
      <c r="C67" s="51">
        <v>1675</v>
      </c>
      <c r="D67" s="51">
        <v>1653</v>
      </c>
      <c r="E67" s="51">
        <v>1693</v>
      </c>
      <c r="F67" s="51">
        <v>1656</v>
      </c>
      <c r="G67" s="51">
        <v>1728</v>
      </c>
      <c r="H67" s="51">
        <v>1589</v>
      </c>
      <c r="I67" s="51">
        <v>1522</v>
      </c>
      <c r="J67" s="51">
        <v>1395</v>
      </c>
      <c r="K67" s="51">
        <v>1439</v>
      </c>
      <c r="L67" s="51">
        <v>1464</v>
      </c>
      <c r="M67" s="51">
        <v>1477</v>
      </c>
      <c r="N67" s="51">
        <v>1445</v>
      </c>
      <c r="O67" s="51">
        <f t="shared" ref="O67:W67" si="53">+O6</f>
        <v>1407</v>
      </c>
      <c r="P67" s="51">
        <f t="shared" si="53"/>
        <v>1420</v>
      </c>
      <c r="Q67" s="51">
        <f t="shared" si="53"/>
        <v>1441</v>
      </c>
      <c r="R67" s="51">
        <f t="shared" si="53"/>
        <v>1507</v>
      </c>
      <c r="S67" s="51">
        <f t="shared" si="53"/>
        <v>1506</v>
      </c>
      <c r="T67" s="51">
        <f t="shared" si="53"/>
        <v>1555</v>
      </c>
      <c r="U67" s="51">
        <f t="shared" si="53"/>
        <v>1659</v>
      </c>
      <c r="V67" s="51">
        <f t="shared" si="53"/>
        <v>1538</v>
      </c>
      <c r="W67" s="51">
        <f t="shared" si="53"/>
        <v>1592</v>
      </c>
      <c r="X67" s="51">
        <f t="shared" ref="X67:Z67" si="54">+X6</f>
        <v>1597</v>
      </c>
      <c r="Y67" s="51">
        <f t="shared" si="54"/>
        <v>1679</v>
      </c>
      <c r="Z67" s="51">
        <f t="shared" si="54"/>
        <v>1758</v>
      </c>
      <c r="AA67" s="76"/>
      <c r="AD67" s="76"/>
      <c r="AE67" s="76"/>
    </row>
    <row r="68" spans="2:31" s="2" customFormat="1">
      <c r="B68" s="10" t="s">
        <v>200</v>
      </c>
      <c r="C68" s="51">
        <v>14833</v>
      </c>
      <c r="D68" s="51">
        <v>14846</v>
      </c>
      <c r="E68" s="51">
        <v>16369</v>
      </c>
      <c r="F68" s="51">
        <v>16015</v>
      </c>
      <c r="G68" s="51">
        <v>16968</v>
      </c>
      <c r="H68" s="51">
        <v>15855</v>
      </c>
      <c r="I68" s="51">
        <v>15586</v>
      </c>
      <c r="J68" s="51">
        <v>14591</v>
      </c>
      <c r="K68" s="51">
        <v>15223</v>
      </c>
      <c r="L68" s="51">
        <v>14923</v>
      </c>
      <c r="M68" s="51">
        <v>15153</v>
      </c>
      <c r="N68" s="51">
        <v>15558</v>
      </c>
      <c r="O68" s="51">
        <f>+O7+O8+1</f>
        <v>15750</v>
      </c>
      <c r="P68" s="51">
        <f>+P7+P8+1</f>
        <v>17001</v>
      </c>
      <c r="Q68" s="51">
        <f>+Q7+Q8</f>
        <v>17780</v>
      </c>
      <c r="R68" s="51">
        <f>+R7+R8-1</f>
        <v>26561</v>
      </c>
      <c r="S68" s="51">
        <f t="shared" ref="S68:X68" si="55">+S7+S8</f>
        <v>26553</v>
      </c>
      <c r="T68" s="51">
        <f t="shared" si="55"/>
        <v>28011</v>
      </c>
      <c r="U68" s="51">
        <f t="shared" si="55"/>
        <v>27639</v>
      </c>
      <c r="V68" s="51">
        <f t="shared" si="55"/>
        <v>25824</v>
      </c>
      <c r="W68" s="51">
        <f t="shared" si="55"/>
        <v>27265</v>
      </c>
      <c r="X68" s="51">
        <f t="shared" si="55"/>
        <v>27805</v>
      </c>
      <c r="Y68" s="51">
        <f t="shared" ref="Y68:Z68" si="56">+Y7+Y8</f>
        <v>30828</v>
      </c>
      <c r="Z68" s="51">
        <f t="shared" si="56"/>
        <v>32539</v>
      </c>
      <c r="AA68" s="76"/>
      <c r="AD68" s="76"/>
      <c r="AE68" s="76"/>
    </row>
    <row r="69" spans="2:31" s="2" customFormat="1">
      <c r="B69" s="10" t="s">
        <v>164</v>
      </c>
      <c r="C69" s="51">
        <v>20</v>
      </c>
      <c r="D69" s="51">
        <v>96</v>
      </c>
      <c r="E69" s="51">
        <v>21</v>
      </c>
      <c r="F69" s="51">
        <v>33</v>
      </c>
      <c r="G69" s="51">
        <v>35</v>
      </c>
      <c r="H69" s="51">
        <v>11</v>
      </c>
      <c r="I69" s="51">
        <v>10</v>
      </c>
      <c r="J69" s="51">
        <v>10</v>
      </c>
      <c r="K69" s="51">
        <v>18</v>
      </c>
      <c r="L69" s="51">
        <v>10</v>
      </c>
      <c r="M69" s="51">
        <v>9</v>
      </c>
      <c r="N69" s="51">
        <v>10</v>
      </c>
      <c r="O69" s="51">
        <v>52</v>
      </c>
      <c r="P69" s="51">
        <v>56</v>
      </c>
      <c r="Q69" s="51">
        <v>58</v>
      </c>
      <c r="R69" s="51">
        <v>61</v>
      </c>
      <c r="S69" s="51">
        <v>65</v>
      </c>
      <c r="T69" s="51">
        <v>59</v>
      </c>
      <c r="U69" s="107">
        <v>57</v>
      </c>
      <c r="V69" s="107">
        <v>54</v>
      </c>
      <c r="W69" s="51">
        <v>56</v>
      </c>
      <c r="X69" s="51">
        <f>+X9</f>
        <v>57</v>
      </c>
      <c r="Y69" s="51">
        <f>+Y9</f>
        <v>57</v>
      </c>
      <c r="Z69" s="107">
        <v>57</v>
      </c>
      <c r="AA69" s="76"/>
      <c r="AD69" s="76"/>
      <c r="AE69" s="76"/>
    </row>
    <row r="70" spans="2:31" s="2" customFormat="1">
      <c r="B70" s="14" t="s">
        <v>109</v>
      </c>
      <c r="C70" s="15">
        <f t="shared" ref="C70:P70" si="57">SUM(C65:C69)</f>
        <v>26483</v>
      </c>
      <c r="D70" s="15">
        <f t="shared" si="57"/>
        <v>26786</v>
      </c>
      <c r="E70" s="15">
        <f t="shared" si="57"/>
        <v>28487</v>
      </c>
      <c r="F70" s="15">
        <f t="shared" si="57"/>
        <v>27404</v>
      </c>
      <c r="G70" s="15">
        <f t="shared" si="57"/>
        <v>29271</v>
      </c>
      <c r="H70" s="15">
        <f t="shared" si="57"/>
        <v>27001</v>
      </c>
      <c r="I70" s="15">
        <f t="shared" si="57"/>
        <v>26264</v>
      </c>
      <c r="J70" s="15">
        <f t="shared" si="57"/>
        <v>24239</v>
      </c>
      <c r="K70" s="15">
        <f t="shared" si="57"/>
        <v>25975</v>
      </c>
      <c r="L70" s="15">
        <f t="shared" si="57"/>
        <v>25659</v>
      </c>
      <c r="M70" s="15">
        <f t="shared" si="57"/>
        <v>25945</v>
      </c>
      <c r="N70" s="15">
        <f t="shared" si="57"/>
        <v>26557</v>
      </c>
      <c r="O70" s="15">
        <f t="shared" si="57"/>
        <v>27786</v>
      </c>
      <c r="P70" s="15">
        <f t="shared" si="57"/>
        <v>30247</v>
      </c>
      <c r="Q70" s="15">
        <f t="shared" ref="Q70:S70" si="58">SUM(Q65:Q69)</f>
        <v>31862</v>
      </c>
      <c r="R70" s="15">
        <f t="shared" si="58"/>
        <v>41309</v>
      </c>
      <c r="S70" s="15">
        <f t="shared" si="58"/>
        <v>42299</v>
      </c>
      <c r="T70" s="15">
        <f t="shared" ref="T70:U70" si="59">SUM(T65:T69)</f>
        <v>43111</v>
      </c>
      <c r="U70" s="15">
        <f t="shared" si="59"/>
        <v>42622</v>
      </c>
      <c r="V70" s="15">
        <f t="shared" ref="V70:W70" si="60">SUM(V65:V69)</f>
        <v>39768</v>
      </c>
      <c r="W70" s="15">
        <f t="shared" si="60"/>
        <v>42683</v>
      </c>
      <c r="X70" s="15">
        <f t="shared" ref="X70:Z70" si="61">SUM(X65:X69)</f>
        <v>43815</v>
      </c>
      <c r="Y70" s="15">
        <f t="shared" si="61"/>
        <v>46874</v>
      </c>
      <c r="Z70" s="15">
        <f t="shared" si="61"/>
        <v>49381</v>
      </c>
      <c r="AA70" s="76"/>
      <c r="AD70" s="76"/>
      <c r="AE70" s="76"/>
    </row>
    <row r="71" spans="2:31" s="2" customFormat="1">
      <c r="AA71" s="76"/>
      <c r="AD71" s="76"/>
      <c r="AE71" s="76"/>
    </row>
    <row r="72" spans="2:31" s="2" customFormat="1">
      <c r="AA72" s="76"/>
      <c r="AD72" s="76"/>
      <c r="AE72" s="76"/>
    </row>
    <row r="73" spans="2:31" s="2" customFormat="1">
      <c r="AA73" s="76"/>
      <c r="AD73" s="76"/>
      <c r="AE73" s="76"/>
    </row>
    <row r="74" spans="2:31" s="2" customFormat="1">
      <c r="AA74" s="76"/>
      <c r="AD74" s="76"/>
      <c r="AE74" s="76"/>
    </row>
    <row r="75" spans="2:31" s="2" customFormat="1">
      <c r="AA75" s="76"/>
      <c r="AD75" s="76"/>
      <c r="AE75" s="76"/>
    </row>
    <row r="76" spans="2:31" s="2" customFormat="1">
      <c r="AA76" s="76"/>
      <c r="AD76" s="76"/>
      <c r="AE76" s="76"/>
    </row>
    <row r="77" spans="2:31" s="2" customFormat="1">
      <c r="AA77" s="76"/>
      <c r="AD77" s="76"/>
      <c r="AE77" s="76"/>
    </row>
    <row r="78" spans="2:31" s="2" customFormat="1">
      <c r="AA78" s="76"/>
      <c r="AD78" s="76"/>
      <c r="AE78" s="76"/>
    </row>
    <row r="79" spans="2:31" s="2" customFormat="1">
      <c r="AA79" s="76"/>
      <c r="AD79" s="76"/>
      <c r="AE79" s="76"/>
    </row>
    <row r="80" spans="2:31" s="2" customFormat="1">
      <c r="AA80" s="76"/>
      <c r="AD80" s="76"/>
      <c r="AE80" s="76"/>
    </row>
    <row r="81" spans="27:31" s="2" customFormat="1">
      <c r="AA81" s="76"/>
      <c r="AD81" s="76"/>
      <c r="AE81" s="76"/>
    </row>
    <row r="82" spans="27:31" s="2" customFormat="1">
      <c r="AA82" s="76"/>
      <c r="AD82" s="76"/>
      <c r="AE82" s="76"/>
    </row>
    <row r="83" spans="27:31" s="2" customFormat="1">
      <c r="AA83" s="76"/>
      <c r="AD83" s="76"/>
      <c r="AE83" s="76"/>
    </row>
    <row r="84" spans="27:31" s="2" customFormat="1">
      <c r="AA84" s="76"/>
      <c r="AD84" s="76"/>
      <c r="AE84" s="76"/>
    </row>
    <row r="85" spans="27:31" s="2" customFormat="1">
      <c r="AA85" s="76"/>
      <c r="AD85" s="76"/>
      <c r="AE85" s="76"/>
    </row>
    <row r="86" spans="27:31" s="2" customFormat="1">
      <c r="AA86" s="76"/>
      <c r="AD86" s="76"/>
      <c r="AE86" s="76"/>
    </row>
    <row r="87" spans="27:31" s="2" customFormat="1">
      <c r="AA87" s="76"/>
      <c r="AD87" s="76"/>
      <c r="AE87" s="76"/>
    </row>
    <row r="88" spans="27:31" s="2" customFormat="1">
      <c r="AA88" s="76"/>
      <c r="AD88" s="76"/>
      <c r="AE88" s="76"/>
    </row>
    <row r="89" spans="27:31" s="2" customFormat="1">
      <c r="AA89" s="76"/>
      <c r="AD89" s="76"/>
      <c r="AE89" s="76"/>
    </row>
    <row r="90" spans="27:31" s="2" customFormat="1">
      <c r="AA90" s="76"/>
      <c r="AD90" s="76"/>
      <c r="AE90" s="76"/>
    </row>
    <row r="91" spans="27:31" s="2" customFormat="1">
      <c r="AA91" s="76"/>
      <c r="AD91" s="76"/>
      <c r="AE91" s="76"/>
    </row>
    <row r="92" spans="27:31" s="2" customFormat="1">
      <c r="AA92" s="76"/>
      <c r="AD92" s="76"/>
      <c r="AE92" s="76"/>
    </row>
    <row r="93" spans="27:31" s="2" customFormat="1">
      <c r="AA93" s="76"/>
      <c r="AD93" s="76"/>
      <c r="AE93" s="76"/>
    </row>
    <row r="94" spans="27:31" s="2" customFormat="1">
      <c r="AA94" s="76"/>
      <c r="AD94" s="76"/>
      <c r="AE94" s="76"/>
    </row>
    <row r="95" spans="27:31" s="2" customFormat="1">
      <c r="AA95" s="76"/>
      <c r="AD95" s="76"/>
      <c r="AE95" s="76"/>
    </row>
    <row r="96" spans="27:31" s="2" customFormat="1">
      <c r="AA96" s="76"/>
      <c r="AD96" s="76"/>
      <c r="AE96" s="76"/>
    </row>
    <row r="97" spans="27:31" s="2" customFormat="1">
      <c r="AA97" s="76"/>
      <c r="AD97" s="76"/>
      <c r="AE97" s="76"/>
    </row>
    <row r="98" spans="27:31" s="2" customFormat="1">
      <c r="AA98" s="76"/>
      <c r="AD98" s="76"/>
      <c r="AE98" s="76"/>
    </row>
    <row r="99" spans="27:31" s="2" customFormat="1">
      <c r="AA99" s="76"/>
      <c r="AD99" s="76"/>
      <c r="AE99" s="76"/>
    </row>
    <row r="100" spans="27:31" s="2" customFormat="1">
      <c r="AA100" s="76"/>
      <c r="AD100" s="76"/>
      <c r="AE100" s="76"/>
    </row>
    <row r="101" spans="27:31" s="2" customFormat="1">
      <c r="AA101" s="76"/>
      <c r="AD101" s="76"/>
      <c r="AE101" s="76"/>
    </row>
    <row r="102" spans="27:31" s="2" customFormat="1">
      <c r="AA102" s="76"/>
      <c r="AD102" s="76"/>
      <c r="AE102" s="76"/>
    </row>
    <row r="103" spans="27:31" s="2" customFormat="1">
      <c r="AA103" s="76"/>
      <c r="AD103" s="76"/>
      <c r="AE103" s="76"/>
    </row>
    <row r="104" spans="27:31" s="2" customFormat="1">
      <c r="AA104" s="76"/>
      <c r="AD104" s="76"/>
      <c r="AE104" s="76"/>
    </row>
    <row r="105" spans="27:31" s="2" customFormat="1">
      <c r="AA105" s="76"/>
      <c r="AD105" s="76"/>
      <c r="AE105" s="76"/>
    </row>
    <row r="106" spans="27:31" s="2" customFormat="1">
      <c r="AA106" s="76"/>
      <c r="AD106" s="76"/>
      <c r="AE106" s="76"/>
    </row>
    <row r="107" spans="27:31" s="2" customFormat="1">
      <c r="AA107" s="76"/>
      <c r="AD107" s="76"/>
      <c r="AE107" s="76"/>
    </row>
    <row r="108" spans="27:31" s="2" customFormat="1">
      <c r="AA108" s="76"/>
      <c r="AD108" s="76"/>
      <c r="AE108" s="76"/>
    </row>
    <row r="109" spans="27:31" s="2" customFormat="1">
      <c r="AA109" s="76"/>
      <c r="AD109" s="76"/>
      <c r="AE109" s="76"/>
    </row>
    <row r="110" spans="27:31" s="2" customFormat="1">
      <c r="AA110" s="76"/>
      <c r="AD110" s="76"/>
      <c r="AE110" s="76"/>
    </row>
    <row r="111" spans="27:31" s="2" customFormat="1">
      <c r="AA111" s="76"/>
      <c r="AD111" s="76"/>
      <c r="AE111" s="76"/>
    </row>
    <row r="112" spans="27:31" s="2" customFormat="1">
      <c r="AA112" s="76"/>
      <c r="AD112" s="76"/>
      <c r="AE112" s="76"/>
    </row>
    <row r="113" spans="27:31" s="2" customFormat="1">
      <c r="AA113" s="76"/>
      <c r="AD113" s="76"/>
      <c r="AE113" s="76"/>
    </row>
    <row r="114" spans="27:31" s="2" customFormat="1">
      <c r="AA114" s="76"/>
      <c r="AD114" s="76"/>
      <c r="AE114" s="76"/>
    </row>
    <row r="115" spans="27:31" s="2" customFormat="1">
      <c r="AA115" s="76"/>
      <c r="AD115" s="76"/>
      <c r="AE115" s="76"/>
    </row>
    <row r="116" spans="27:31" s="2" customFormat="1">
      <c r="AA116" s="76"/>
      <c r="AD116" s="76"/>
      <c r="AE116" s="76"/>
    </row>
    <row r="117" spans="27:31" s="2" customFormat="1">
      <c r="AA117" s="76"/>
      <c r="AD117" s="76"/>
      <c r="AE117" s="76"/>
    </row>
    <row r="118" spans="27:31" s="2" customFormat="1">
      <c r="AA118" s="76"/>
      <c r="AD118" s="76"/>
      <c r="AE118" s="76"/>
    </row>
    <row r="119" spans="27:31" s="2" customFormat="1">
      <c r="AA119" s="76"/>
      <c r="AD119" s="76"/>
      <c r="AE119" s="76"/>
    </row>
    <row r="120" spans="27:31" s="2" customFormat="1">
      <c r="AA120" s="76"/>
      <c r="AD120" s="76"/>
      <c r="AE120" s="76"/>
    </row>
    <row r="121" spans="27:31" s="2" customFormat="1">
      <c r="AA121" s="76"/>
      <c r="AD121" s="76"/>
      <c r="AE121" s="76"/>
    </row>
    <row r="122" spans="27:31" s="2" customFormat="1">
      <c r="AA122" s="76"/>
      <c r="AD122" s="76"/>
      <c r="AE122" s="76"/>
    </row>
    <row r="123" spans="27:31" s="2" customFormat="1">
      <c r="AA123" s="76"/>
      <c r="AD123" s="76"/>
      <c r="AE123" s="76"/>
    </row>
    <row r="124" spans="27:31" s="2" customFormat="1">
      <c r="AA124" s="76"/>
      <c r="AD124" s="76"/>
      <c r="AE124" s="76"/>
    </row>
    <row r="125" spans="27:31" s="2" customFormat="1">
      <c r="AA125" s="76"/>
      <c r="AD125" s="76"/>
      <c r="AE125" s="76"/>
    </row>
    <row r="126" spans="27:31" s="2" customFormat="1">
      <c r="AA126" s="76"/>
      <c r="AD126" s="76"/>
      <c r="AE126" s="76"/>
    </row>
    <row r="127" spans="27:31" s="2" customFormat="1">
      <c r="AA127" s="76"/>
      <c r="AD127" s="76"/>
      <c r="AE127" s="76"/>
    </row>
    <row r="128" spans="27:31" s="2" customFormat="1">
      <c r="AA128" s="76"/>
      <c r="AD128" s="76"/>
      <c r="AE128" s="76"/>
    </row>
    <row r="129" spans="27:31" s="2" customFormat="1">
      <c r="AA129" s="76"/>
      <c r="AD129" s="76"/>
      <c r="AE129" s="76"/>
    </row>
    <row r="130" spans="27:31" s="2" customFormat="1">
      <c r="AA130" s="76"/>
      <c r="AD130" s="76"/>
      <c r="AE130" s="76"/>
    </row>
    <row r="131" spans="27:31" s="2" customFormat="1">
      <c r="AA131" s="76"/>
      <c r="AD131" s="76"/>
      <c r="AE131" s="76"/>
    </row>
    <row r="132" spans="27:31" s="2" customFormat="1">
      <c r="AA132" s="76"/>
      <c r="AD132" s="76"/>
      <c r="AE132" s="76"/>
    </row>
    <row r="133" spans="27:31" s="2" customFormat="1">
      <c r="AA133" s="76"/>
      <c r="AD133" s="76"/>
      <c r="AE133" s="76"/>
    </row>
    <row r="134" spans="27:31" s="2" customFormat="1">
      <c r="AA134" s="76"/>
      <c r="AD134" s="76"/>
      <c r="AE134" s="76"/>
    </row>
    <row r="135" spans="27:31" s="2" customFormat="1">
      <c r="AA135" s="76"/>
      <c r="AD135" s="76"/>
      <c r="AE135" s="76"/>
    </row>
    <row r="136" spans="27:31" s="2" customFormat="1">
      <c r="AA136" s="76"/>
      <c r="AD136" s="76"/>
      <c r="AE136" s="76"/>
    </row>
    <row r="137" spans="27:31" s="2" customFormat="1">
      <c r="AA137" s="76"/>
    </row>
    <row r="138" spans="27:31" s="2" customFormat="1">
      <c r="AA138" s="76"/>
    </row>
    <row r="139" spans="27:31" s="2" customFormat="1">
      <c r="AA139" s="76"/>
    </row>
    <row r="140" spans="27:31" s="2" customFormat="1">
      <c r="AA140" s="76"/>
    </row>
    <row r="141" spans="27:31" s="2" customFormat="1">
      <c r="AA141" s="76"/>
    </row>
    <row r="142" spans="27:31" s="2" customFormat="1">
      <c r="AA142" s="76"/>
    </row>
    <row r="143" spans="27:31" s="2" customFormat="1">
      <c r="AA143" s="76"/>
    </row>
    <row r="144" spans="27:31" s="2" customFormat="1">
      <c r="AA144" s="76"/>
    </row>
    <row r="145" spans="27:27" s="2" customFormat="1">
      <c r="AA145" s="76"/>
    </row>
    <row r="146" spans="27:27" s="2" customFormat="1">
      <c r="AA146" s="76"/>
    </row>
    <row r="147" spans="27:27" s="2" customFormat="1">
      <c r="AA147" s="76"/>
    </row>
    <row r="148" spans="27:27" s="2" customFormat="1">
      <c r="AA148" s="76"/>
    </row>
    <row r="149" spans="27:27" s="2" customFormat="1">
      <c r="AA149" s="76"/>
    </row>
    <row r="150" spans="27:27" s="2" customFormat="1">
      <c r="AA150" s="76"/>
    </row>
    <row r="151" spans="27:27" s="2" customFormat="1">
      <c r="AA151" s="76"/>
    </row>
    <row r="152" spans="27:27" s="2" customFormat="1">
      <c r="AA152" s="76"/>
    </row>
    <row r="153" spans="27:27" s="2" customFormat="1">
      <c r="AA153" s="76"/>
    </row>
    <row r="154" spans="27:27" s="2" customFormat="1">
      <c r="AA154" s="76"/>
    </row>
    <row r="155" spans="27:27" s="2" customFormat="1">
      <c r="AA155" s="76"/>
    </row>
    <row r="156" spans="27:27" s="2" customFormat="1">
      <c r="AA156" s="76"/>
    </row>
    <row r="157" spans="27:27" s="2" customFormat="1">
      <c r="AA157" s="76"/>
    </row>
    <row r="158" spans="27:27" s="2" customFormat="1">
      <c r="AA158" s="76"/>
    </row>
    <row r="159" spans="27:27" s="2" customFormat="1">
      <c r="AA159" s="76"/>
    </row>
    <row r="160" spans="27:27" s="2" customFormat="1">
      <c r="AA160" s="76"/>
    </row>
    <row r="161" spans="27:27" s="2" customFormat="1">
      <c r="AA161" s="76"/>
    </row>
    <row r="162" spans="27:27" s="2" customFormat="1">
      <c r="AA162" s="76"/>
    </row>
    <row r="163" spans="27:27" s="2" customFormat="1">
      <c r="AA163" s="76"/>
    </row>
    <row r="164" spans="27:27" s="2" customFormat="1">
      <c r="AA164" s="76"/>
    </row>
    <row r="165" spans="27:27" s="2" customFormat="1">
      <c r="AA165" s="76"/>
    </row>
    <row r="166" spans="27:27" s="2" customFormat="1">
      <c r="AA166" s="76"/>
    </row>
    <row r="167" spans="27:27" s="2" customFormat="1">
      <c r="AA167" s="76"/>
    </row>
    <row r="168" spans="27:27" s="2" customFormat="1">
      <c r="AA168" s="76"/>
    </row>
    <row r="169" spans="27:27" s="2" customFormat="1">
      <c r="AA169" s="76"/>
    </row>
    <row r="170" spans="27:27" s="2" customFormat="1">
      <c r="AA170" s="76"/>
    </row>
    <row r="171" spans="27:27" s="2" customFormat="1">
      <c r="AA171" s="76"/>
    </row>
    <row r="172" spans="27:27" s="2" customFormat="1">
      <c r="AA172" s="76"/>
    </row>
    <row r="173" spans="27:27" s="2" customFormat="1">
      <c r="AA173" s="76"/>
    </row>
    <row r="174" spans="27:27" s="2" customFormat="1">
      <c r="AA174" s="76"/>
    </row>
    <row r="175" spans="27:27" s="2" customFormat="1">
      <c r="AA175" s="76"/>
    </row>
    <row r="176" spans="27:27" s="2" customFormat="1">
      <c r="AA176" s="76"/>
    </row>
    <row r="177" spans="27:27" s="2" customFormat="1">
      <c r="AA177" s="76"/>
    </row>
    <row r="178" spans="27:27" s="2" customFormat="1">
      <c r="AA178" s="76"/>
    </row>
    <row r="179" spans="27:27" s="2" customFormat="1">
      <c r="AA179" s="76"/>
    </row>
    <row r="180" spans="27:27" s="2" customFormat="1">
      <c r="AA180" s="76"/>
    </row>
    <row r="181" spans="27:27" s="2" customFormat="1">
      <c r="AA181" s="76"/>
    </row>
    <row r="182" spans="27:27" s="2" customFormat="1">
      <c r="AA182" s="76"/>
    </row>
    <row r="183" spans="27:27" s="2" customFormat="1">
      <c r="AA183" s="76"/>
    </row>
    <row r="184" spans="27:27" s="2" customFormat="1">
      <c r="AA184" s="76"/>
    </row>
    <row r="185" spans="27:27" s="2" customFormat="1"/>
    <row r="186" spans="27:27" s="2" customFormat="1"/>
    <row r="187" spans="27:27" s="2" customFormat="1"/>
    <row r="188" spans="27:27" s="2" customFormat="1"/>
    <row r="189" spans="27:27" s="2" customFormat="1"/>
    <row r="190" spans="27:27" s="2" customFormat="1"/>
    <row r="191" spans="27:27" s="2" customFormat="1"/>
    <row r="192" spans="27:27"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26" s="2" customFormat="1"/>
    <row r="674" spans="2:26" s="2" customFormat="1"/>
    <row r="675" spans="2:26" s="2" customFormat="1"/>
    <row r="676" spans="2:26" s="2" customFormat="1"/>
    <row r="677" spans="2:26" s="2" customFormat="1"/>
    <row r="678" spans="2:26" s="2" customFormat="1"/>
    <row r="679" spans="2:26" s="2" customFormat="1"/>
    <row r="680" spans="2:26" s="2" customFormat="1"/>
    <row r="681" spans="2:26">
      <c r="B681" s="2"/>
      <c r="C681" s="2"/>
      <c r="D681" s="2"/>
      <c r="E681" s="2"/>
      <c r="F681" s="2"/>
      <c r="G681" s="2"/>
      <c r="H681" s="2"/>
      <c r="I681" s="2"/>
      <c r="J681" s="2"/>
      <c r="K681" s="2"/>
      <c r="L681" s="2"/>
      <c r="M681" s="2"/>
      <c r="N681" s="2"/>
      <c r="O681" s="2"/>
      <c r="S681" s="2"/>
      <c r="T681" s="2"/>
      <c r="U681" s="2"/>
      <c r="V681" s="2"/>
      <c r="W681" s="2"/>
      <c r="X681" s="2"/>
      <c r="Y681" s="2"/>
      <c r="Z681" s="2"/>
    </row>
  </sheetData>
  <sortState xmlns:xlrd2="http://schemas.microsoft.com/office/spreadsheetml/2017/richdata2" columnSort="1" ref="C1:P70">
    <sortCondition descending="1" ref="C1:P1"/>
  </sortState>
  <pageMargins left="0.70866141732283472" right="0.70866141732283472" top="0.74803149606299213" bottom="0.74803149606299213" header="0.31496062992125984" footer="0.31496062992125984"/>
  <pageSetup paperSize="9" scale="85" orientation="landscape" r:id="rId1"/>
  <customProperties>
    <customPr name="EpmWorksheetKeyString_GUID" r:id="rId2"/>
  </customProperties>
  <ignoredErrors>
    <ignoredError sqref="C12:S81 T12:Y19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71"/>
  <sheetViews>
    <sheetView topLeftCell="B1" zoomScale="98" zoomScaleNormal="98" workbookViewId="0">
      <selection activeCell="B1" sqref="B1"/>
    </sheetView>
  </sheetViews>
  <sheetFormatPr defaultRowHeight="15"/>
  <cols>
    <col min="1" max="1" width="8.28515625" style="2" hidden="1" customWidth="1"/>
    <col min="2" max="2" width="56.7109375" customWidth="1"/>
    <col min="3" max="19" width="12.7109375" customWidth="1"/>
    <col min="20" max="21" width="13.28515625" style="2" bestFit="1" customWidth="1"/>
    <col min="22" max="32" width="12.7109375" customWidth="1"/>
    <col min="33" max="55" width="9.140625" style="2"/>
  </cols>
  <sheetData>
    <row r="1" spans="2:37" s="2" customFormat="1">
      <c r="B1" s="3" t="s">
        <v>15</v>
      </c>
      <c r="C1" s="3"/>
      <c r="D1" s="3"/>
      <c r="E1" s="3"/>
      <c r="F1" s="3"/>
      <c r="G1" s="3"/>
      <c r="H1" s="3"/>
      <c r="I1" s="3"/>
      <c r="J1" s="3"/>
      <c r="K1" s="3"/>
      <c r="L1" s="3"/>
      <c r="M1" s="3"/>
      <c r="N1" s="3"/>
      <c r="O1" s="3"/>
      <c r="P1" s="3"/>
      <c r="Q1" s="3"/>
      <c r="R1" s="3"/>
      <c r="S1" s="3"/>
      <c r="V1" s="3"/>
      <c r="W1" s="3"/>
      <c r="X1" s="3"/>
      <c r="Y1" s="3"/>
      <c r="Z1" s="3"/>
      <c r="AA1" s="3"/>
      <c r="AB1" s="3"/>
      <c r="AC1" s="3"/>
      <c r="AD1" s="3"/>
      <c r="AE1" s="3"/>
      <c r="AF1" s="3"/>
    </row>
    <row r="2" spans="2:37" s="2" customFormat="1">
      <c r="Q2" s="77"/>
      <c r="V2" s="77"/>
      <c r="AA2" s="77"/>
      <c r="AF2" s="77"/>
    </row>
    <row r="3" spans="2:37">
      <c r="B3" s="4" t="s">
        <v>290</v>
      </c>
      <c r="C3" s="7" t="s">
        <v>145</v>
      </c>
      <c r="D3" s="7" t="s">
        <v>146</v>
      </c>
      <c r="E3" s="7" t="s">
        <v>147</v>
      </c>
      <c r="F3" s="7" t="s">
        <v>148</v>
      </c>
      <c r="G3" s="7" t="s">
        <v>8</v>
      </c>
      <c r="H3" s="7" t="s">
        <v>149</v>
      </c>
      <c r="I3" s="7" t="s">
        <v>150</v>
      </c>
      <c r="J3" s="7" t="s">
        <v>151</v>
      </c>
      <c r="K3" s="7" t="s">
        <v>152</v>
      </c>
      <c r="L3" s="7" t="s">
        <v>9</v>
      </c>
      <c r="M3" s="7" t="s">
        <v>153</v>
      </c>
      <c r="N3" s="7" t="s">
        <v>154</v>
      </c>
      <c r="O3" s="7" t="s">
        <v>155</v>
      </c>
      <c r="P3" s="7" t="s">
        <v>156</v>
      </c>
      <c r="Q3" s="7" t="s">
        <v>10</v>
      </c>
      <c r="R3" s="7" t="s">
        <v>157</v>
      </c>
      <c r="S3" s="7" t="s">
        <v>158</v>
      </c>
      <c r="T3" s="7" t="s">
        <v>159</v>
      </c>
      <c r="U3" s="7" t="s">
        <v>240</v>
      </c>
      <c r="V3" s="7" t="s">
        <v>241</v>
      </c>
      <c r="W3" s="7" t="s">
        <v>243</v>
      </c>
      <c r="X3" s="7" t="s">
        <v>247</v>
      </c>
      <c r="Y3" s="7" t="s">
        <v>255</v>
      </c>
      <c r="Z3" s="7" t="s">
        <v>257</v>
      </c>
      <c r="AA3" s="7" t="s">
        <v>258</v>
      </c>
      <c r="AB3" s="7" t="s">
        <v>259</v>
      </c>
      <c r="AC3" s="7" t="str">
        <f>+IS!AC3</f>
        <v>Q2 2024</v>
      </c>
      <c r="AD3" s="7" t="str">
        <f>+IS!AD3</f>
        <v>Q3 2024</v>
      </c>
      <c r="AE3" s="7" t="s">
        <v>301</v>
      </c>
      <c r="AF3" s="7" t="s">
        <v>302</v>
      </c>
    </row>
    <row r="4" spans="2:37">
      <c r="B4" s="10" t="s">
        <v>98</v>
      </c>
      <c r="C4" s="22">
        <f>IS!C13</f>
        <v>943</v>
      </c>
      <c r="D4" s="22">
        <f>IS!D13</f>
        <v>962</v>
      </c>
      <c r="E4" s="22">
        <f>IS!E13</f>
        <v>902</v>
      </c>
      <c r="F4" s="22">
        <f>IS!F13</f>
        <v>882</v>
      </c>
      <c r="G4" s="22">
        <f>IS!G13</f>
        <v>3689</v>
      </c>
      <c r="H4" s="22">
        <f>IS!H13</f>
        <v>865</v>
      </c>
      <c r="I4" s="22">
        <f>IS!I13</f>
        <v>612</v>
      </c>
      <c r="J4" s="22">
        <f>IS!J13</f>
        <v>684</v>
      </c>
      <c r="K4" s="22">
        <f>IS!K13</f>
        <v>845</v>
      </c>
      <c r="L4" s="22">
        <f>IS!L13</f>
        <v>3006</v>
      </c>
      <c r="M4" s="22">
        <f>IS!M13</f>
        <v>982</v>
      </c>
      <c r="N4" s="22">
        <f>IS!N13</f>
        <v>1036</v>
      </c>
      <c r="O4" s="22">
        <f>IS!O13</f>
        <v>957</v>
      </c>
      <c r="P4" s="22">
        <f>IS!P13</f>
        <v>928</v>
      </c>
      <c r="Q4" s="22">
        <f>IS!Q13</f>
        <v>3903</v>
      </c>
      <c r="R4" s="22">
        <f>IS!R13</f>
        <v>1230</v>
      </c>
      <c r="S4" s="22">
        <f>IS!S13</f>
        <v>1319</v>
      </c>
      <c r="T4" s="22">
        <f>IS!T13</f>
        <v>1278</v>
      </c>
      <c r="U4" s="22">
        <f>IS!U13</f>
        <v>1239</v>
      </c>
      <c r="V4" s="22">
        <f>IS!V13</f>
        <v>5066</v>
      </c>
      <c r="W4" s="22">
        <f>IS!W13</f>
        <v>1411</v>
      </c>
      <c r="X4" s="22">
        <f>IS!X13</f>
        <v>1442</v>
      </c>
      <c r="Y4" s="22">
        <f>IS!Y13</f>
        <v>1361</v>
      </c>
      <c r="Z4" s="22">
        <f>IS!Z13</f>
        <v>1304</v>
      </c>
      <c r="AA4" s="22">
        <f>IS!AA13</f>
        <v>5518</v>
      </c>
      <c r="AB4" s="22">
        <f>IS!AB13</f>
        <v>1379</v>
      </c>
      <c r="AC4" s="22">
        <f>IS!AC13</f>
        <v>1483</v>
      </c>
      <c r="AD4" s="22">
        <f>IS!AD13</f>
        <v>1320</v>
      </c>
      <c r="AE4" s="22">
        <f>IS!AE13</f>
        <v>1420</v>
      </c>
      <c r="AF4" s="22">
        <f>IS!AF13</f>
        <v>5602</v>
      </c>
      <c r="AJ4" s="76"/>
      <c r="AK4" s="76"/>
    </row>
    <row r="5" spans="2:37">
      <c r="B5" s="73" t="s">
        <v>205</v>
      </c>
      <c r="C5" s="22">
        <f>-IS!C64</f>
        <v>248</v>
      </c>
      <c r="D5" s="22">
        <f>-IS!D64</f>
        <v>266</v>
      </c>
      <c r="E5" s="22">
        <f>-IS!E64</f>
        <v>264</v>
      </c>
      <c r="F5" s="22">
        <f>-IS!F64</f>
        <v>282</v>
      </c>
      <c r="G5" s="22">
        <f>-IS!G64</f>
        <v>1060</v>
      </c>
      <c r="H5" s="22">
        <f>-IS!H64</f>
        <v>254</v>
      </c>
      <c r="I5" s="22">
        <f>-IS!I64</f>
        <v>288</v>
      </c>
      <c r="J5" s="22">
        <f>-IS!J64</f>
        <v>253</v>
      </c>
      <c r="K5" s="22">
        <f>-IS!K64</f>
        <v>259</v>
      </c>
      <c r="L5" s="22">
        <f>-IS!L64</f>
        <v>1054</v>
      </c>
      <c r="M5" s="22">
        <f>-IS!M64</f>
        <v>243</v>
      </c>
      <c r="N5" s="22">
        <f>-IS!N64</f>
        <v>241</v>
      </c>
      <c r="O5" s="22">
        <f>-IS!O64</f>
        <v>243</v>
      </c>
      <c r="P5" s="22">
        <f>-IS!P64</f>
        <v>246</v>
      </c>
      <c r="Q5" s="22">
        <f>-IS!Q64</f>
        <v>973</v>
      </c>
      <c r="R5" s="22">
        <f>-IS!R64</f>
        <v>255</v>
      </c>
      <c r="S5" s="22">
        <f>-IS!S64</f>
        <v>264</v>
      </c>
      <c r="T5" s="22">
        <f>-IS!T64</f>
        <v>272</v>
      </c>
      <c r="U5" s="22">
        <f>-IS!U64</f>
        <v>302</v>
      </c>
      <c r="V5" s="22">
        <f>-IS!V64</f>
        <v>1093</v>
      </c>
      <c r="W5" s="22">
        <f>-IS!W64</f>
        <v>315</v>
      </c>
      <c r="X5" s="22">
        <f>-IS!X64</f>
        <v>317</v>
      </c>
      <c r="Y5" s="22">
        <f>-IS!Y64</f>
        <v>328</v>
      </c>
      <c r="Z5" s="22">
        <f>-IS!Z64</f>
        <v>348</v>
      </c>
      <c r="AA5" s="22">
        <f>-IS!AA64</f>
        <v>1308</v>
      </c>
      <c r="AB5" s="22">
        <f>-IS!AB64</f>
        <v>322</v>
      </c>
      <c r="AC5" s="22">
        <f>-IS!AC64</f>
        <v>327</v>
      </c>
      <c r="AD5" s="22">
        <f>-IS!AD64</f>
        <v>332</v>
      </c>
      <c r="AE5" s="22">
        <f>-IS!AE64</f>
        <v>346</v>
      </c>
      <c r="AF5" s="22">
        <f>-IS!AF64</f>
        <v>1327</v>
      </c>
      <c r="AJ5" s="76"/>
      <c r="AK5" s="76"/>
    </row>
    <row r="6" spans="2:37">
      <c r="B6" s="73" t="s">
        <v>206</v>
      </c>
      <c r="C6" s="22">
        <f>-IS!C65-IS!C67</f>
        <v>55</v>
      </c>
      <c r="D6" s="22">
        <f>-IS!D65-IS!D67</f>
        <v>54</v>
      </c>
      <c r="E6" s="22">
        <f>-IS!E65-IS!E67</f>
        <v>63</v>
      </c>
      <c r="F6" s="22">
        <f>-IS!F65-IS!F67</f>
        <v>60</v>
      </c>
      <c r="G6" s="22">
        <f>-IS!G65-IS!G67</f>
        <v>232</v>
      </c>
      <c r="H6" s="22">
        <f>-IS!H65-IS!H67</f>
        <v>62</v>
      </c>
      <c r="I6" s="22">
        <f>-IS!I65-IS!I67</f>
        <v>61</v>
      </c>
      <c r="J6" s="22">
        <f>-IS!J65-IS!J67</f>
        <v>58</v>
      </c>
      <c r="K6" s="22">
        <f>-IS!K65-IS!K67</f>
        <v>57</v>
      </c>
      <c r="L6" s="22">
        <f>-IS!L65-IS!L67</f>
        <v>238</v>
      </c>
      <c r="M6" s="22">
        <f>-IS!M65-IS!M67</f>
        <v>55</v>
      </c>
      <c r="N6" s="22">
        <f>-IS!N65-IS!N67</f>
        <v>57</v>
      </c>
      <c r="O6" s="22">
        <f>-IS!O65-IS!O67</f>
        <v>56</v>
      </c>
      <c r="P6" s="22">
        <f>-IS!P65-IS!P67</f>
        <v>63</v>
      </c>
      <c r="Q6" s="22">
        <f>-IS!Q65-IS!Q67</f>
        <v>231</v>
      </c>
      <c r="R6" s="22">
        <f>-IS!R65-IS!R67</f>
        <v>63</v>
      </c>
      <c r="S6" s="22">
        <f>-IS!S65-IS!S67</f>
        <v>69</v>
      </c>
      <c r="T6" s="22">
        <f>-IS!T65-IS!T67</f>
        <v>71</v>
      </c>
      <c r="U6" s="22">
        <f>-IS!U65-IS!U67</f>
        <v>113</v>
      </c>
      <c r="V6" s="22">
        <f>-IS!V65-IS!V67</f>
        <v>316</v>
      </c>
      <c r="W6" s="22">
        <f>-IS!W65-IS!W67</f>
        <v>130</v>
      </c>
      <c r="X6" s="22">
        <f>-IS!X65-IS!X67</f>
        <v>132</v>
      </c>
      <c r="Y6" s="22">
        <f>-IS!Y65-IS!Y67</f>
        <v>142</v>
      </c>
      <c r="Z6" s="22">
        <f>-IS!Z65-IS!Z67</f>
        <v>138</v>
      </c>
      <c r="AA6" s="22">
        <f>-IS!AA65-IS!AA67</f>
        <v>542</v>
      </c>
      <c r="AB6" s="22">
        <f>-IS!AB65-IS!AB67</f>
        <v>133</v>
      </c>
      <c r="AC6" s="22">
        <f>-IS!AC65-IS!AC67</f>
        <v>140</v>
      </c>
      <c r="AD6" s="22">
        <f>-IS!AD65-IS!AD67</f>
        <v>169</v>
      </c>
      <c r="AE6" s="22">
        <f>-IS!AE65-IS!AE67</f>
        <v>178</v>
      </c>
      <c r="AF6" s="22">
        <f>-IS!AF65-IS!AF67</f>
        <v>620</v>
      </c>
      <c r="AJ6" s="76"/>
      <c r="AK6" s="76"/>
    </row>
    <row r="7" spans="2:37" s="2" customFormat="1">
      <c r="B7" s="10" t="s">
        <v>3</v>
      </c>
      <c r="C7" s="22">
        <f t="shared" ref="C7:S7" si="0">SUM(C4:C6)</f>
        <v>1246</v>
      </c>
      <c r="D7" s="22">
        <f t="shared" si="0"/>
        <v>1282</v>
      </c>
      <c r="E7" s="22">
        <f t="shared" si="0"/>
        <v>1229</v>
      </c>
      <c r="F7" s="22">
        <f t="shared" si="0"/>
        <v>1224</v>
      </c>
      <c r="G7" s="22">
        <f>SUM(G4:G6)</f>
        <v>4981</v>
      </c>
      <c r="H7" s="22">
        <f t="shared" si="0"/>
        <v>1181</v>
      </c>
      <c r="I7" s="22">
        <f t="shared" si="0"/>
        <v>961</v>
      </c>
      <c r="J7" s="22">
        <f t="shared" si="0"/>
        <v>995</v>
      </c>
      <c r="K7" s="22">
        <f t="shared" si="0"/>
        <v>1161</v>
      </c>
      <c r="L7" s="22">
        <f>SUM(L4:L6)</f>
        <v>4298</v>
      </c>
      <c r="M7" s="51">
        <f t="shared" si="0"/>
        <v>1280</v>
      </c>
      <c r="N7" s="51">
        <f t="shared" si="0"/>
        <v>1334</v>
      </c>
      <c r="O7" s="51">
        <f t="shared" si="0"/>
        <v>1256</v>
      </c>
      <c r="P7" s="51">
        <f t="shared" si="0"/>
        <v>1237</v>
      </c>
      <c r="Q7" s="51">
        <f>SUM(Q4:Q6)</f>
        <v>5107</v>
      </c>
      <c r="R7" s="51">
        <f t="shared" si="0"/>
        <v>1548</v>
      </c>
      <c r="S7" s="51">
        <f t="shared" si="0"/>
        <v>1652</v>
      </c>
      <c r="T7" s="51">
        <f t="shared" ref="T7:U7" si="1">SUM(T4:T6)</f>
        <v>1621</v>
      </c>
      <c r="U7" s="51">
        <f t="shared" si="1"/>
        <v>1654</v>
      </c>
      <c r="V7" s="51">
        <f>SUM(V4:V6)</f>
        <v>6475</v>
      </c>
      <c r="W7" s="51">
        <f t="shared" ref="W7:X7" si="2">SUM(W4:W6)</f>
        <v>1856</v>
      </c>
      <c r="X7" s="51">
        <f t="shared" si="2"/>
        <v>1891</v>
      </c>
      <c r="Y7" s="51">
        <f t="shared" ref="Y7:Z7" si="3">SUM(Y4:Y6)</f>
        <v>1831</v>
      </c>
      <c r="Z7" s="51">
        <f t="shared" si="3"/>
        <v>1790</v>
      </c>
      <c r="AA7" s="110">
        <f>SUM(AA4:AA6)</f>
        <v>7368</v>
      </c>
      <c r="AB7" s="51">
        <f t="shared" ref="AB7:AC7" si="4">SUM(AB4:AB6)</f>
        <v>1834</v>
      </c>
      <c r="AC7" s="51">
        <f t="shared" si="4"/>
        <v>1950</v>
      </c>
      <c r="AD7" s="51">
        <f t="shared" ref="AD7:AE7" si="5">SUM(AD4:AD6)</f>
        <v>1821</v>
      </c>
      <c r="AE7" s="51">
        <f t="shared" si="5"/>
        <v>1944</v>
      </c>
      <c r="AF7" s="110">
        <f>SUM(AF4:AF6)</f>
        <v>7549</v>
      </c>
      <c r="AJ7" s="76"/>
      <c r="AK7" s="76"/>
    </row>
    <row r="8" spans="2:37" s="2" customFormat="1">
      <c r="B8" s="10" t="s">
        <v>207</v>
      </c>
      <c r="C8" s="22">
        <v>-145</v>
      </c>
      <c r="D8" s="22">
        <v>-279</v>
      </c>
      <c r="E8" s="22">
        <v>-320</v>
      </c>
      <c r="F8" s="22">
        <v>-432</v>
      </c>
      <c r="G8" s="22">
        <f>SUM(C8:F8)</f>
        <v>-1176</v>
      </c>
      <c r="H8" s="10">
        <v>-188</v>
      </c>
      <c r="I8" s="10">
        <v>-115</v>
      </c>
      <c r="J8" s="10">
        <v>-122</v>
      </c>
      <c r="K8" s="10">
        <v>-279</v>
      </c>
      <c r="L8" s="22">
        <f>SUM(H8:K8)</f>
        <v>-704</v>
      </c>
      <c r="M8" s="10">
        <v>-189</v>
      </c>
      <c r="N8" s="10">
        <v>-167</v>
      </c>
      <c r="O8" s="10">
        <v>-279</v>
      </c>
      <c r="P8" s="10">
        <v>-410</v>
      </c>
      <c r="Q8" s="51">
        <f>SUM(M8:P8)</f>
        <v>-1045</v>
      </c>
      <c r="R8" s="10">
        <v>-334</v>
      </c>
      <c r="S8" s="10">
        <v>-290</v>
      </c>
      <c r="T8" s="10">
        <v>-272</v>
      </c>
      <c r="U8" s="10">
        <v>-434</v>
      </c>
      <c r="V8" s="51">
        <f>SUM(R8:U8)</f>
        <v>-1330</v>
      </c>
      <c r="W8" s="10">
        <v>-397</v>
      </c>
      <c r="X8" s="10">
        <v>-374</v>
      </c>
      <c r="Y8" s="10">
        <v>-397</v>
      </c>
      <c r="Z8" s="10">
        <v>-510</v>
      </c>
      <c r="AA8" s="107">
        <f>SUM(W8:Z8)</f>
        <v>-1678</v>
      </c>
      <c r="AB8" s="10">
        <v>-361</v>
      </c>
      <c r="AC8" s="10">
        <v>-496</v>
      </c>
      <c r="AD8" s="10">
        <v>-426</v>
      </c>
      <c r="AE8" s="10">
        <v>-600</v>
      </c>
      <c r="AF8" s="107">
        <f>SUM(AB8:AE8)</f>
        <v>-1883</v>
      </c>
      <c r="AJ8" s="76"/>
      <c r="AK8" s="76"/>
    </row>
    <row r="9" spans="2:37" s="2" customFormat="1">
      <c r="B9" s="45" t="s">
        <v>208</v>
      </c>
      <c r="C9" s="22">
        <v>6</v>
      </c>
      <c r="D9" s="22">
        <v>4</v>
      </c>
      <c r="E9" s="22">
        <v>-7</v>
      </c>
      <c r="F9" s="22">
        <v>4</v>
      </c>
      <c r="G9" s="22">
        <f t="shared" ref="G9:G15" si="6">SUM(C9:F9)</f>
        <v>7</v>
      </c>
      <c r="H9" s="45">
        <v>103</v>
      </c>
      <c r="I9" s="45">
        <v>26</v>
      </c>
      <c r="J9" s="45">
        <v>2</v>
      </c>
      <c r="K9" s="45">
        <v>8</v>
      </c>
      <c r="L9" s="22">
        <f t="shared" ref="L9:L13" si="7">SUM(H9:K9)</f>
        <v>139</v>
      </c>
      <c r="M9" s="45">
        <v>65</v>
      </c>
      <c r="N9" s="45">
        <v>4</v>
      </c>
      <c r="O9" s="45">
        <v>40</v>
      </c>
      <c r="P9" s="45">
        <v>5</v>
      </c>
      <c r="Q9" s="45">
        <f t="shared" ref="Q9:Q13" si="8">SUM(M9:P9)</f>
        <v>114</v>
      </c>
      <c r="R9" s="45">
        <v>5</v>
      </c>
      <c r="S9" s="45">
        <v>19</v>
      </c>
      <c r="T9" s="45">
        <v>7</v>
      </c>
      <c r="U9" s="45">
        <v>20</v>
      </c>
      <c r="V9" s="45">
        <f t="shared" ref="V9:V13" si="9">SUM(R9:U9)</f>
        <v>51</v>
      </c>
      <c r="W9" s="45">
        <v>12</v>
      </c>
      <c r="X9" s="45">
        <v>1</v>
      </c>
      <c r="Y9" s="45">
        <v>4</v>
      </c>
      <c r="Z9" s="45">
        <v>12</v>
      </c>
      <c r="AA9" s="111">
        <f t="shared" ref="AA9:AA13" si="10">SUM(W9:Z9)</f>
        <v>29</v>
      </c>
      <c r="AB9" s="45">
        <v>5</v>
      </c>
      <c r="AC9" s="45">
        <v>4</v>
      </c>
      <c r="AD9" s="45">
        <v>20</v>
      </c>
      <c r="AE9" s="45">
        <v>24</v>
      </c>
      <c r="AF9" s="111">
        <f t="shared" ref="AF9:AF13" si="11">SUM(AB9:AE9)</f>
        <v>53</v>
      </c>
      <c r="AJ9" s="76"/>
      <c r="AK9" s="76"/>
    </row>
    <row r="10" spans="2:37" s="2" customFormat="1">
      <c r="B10" s="45" t="s">
        <v>209</v>
      </c>
      <c r="C10" s="39">
        <v>-68</v>
      </c>
      <c r="D10" s="39">
        <v>-71</v>
      </c>
      <c r="E10" s="39">
        <v>-74</v>
      </c>
      <c r="F10" s="39">
        <v>-84</v>
      </c>
      <c r="G10" s="39">
        <f t="shared" si="6"/>
        <v>-297</v>
      </c>
      <c r="H10" s="45">
        <v>-77</v>
      </c>
      <c r="I10" s="45">
        <v>-78</v>
      </c>
      <c r="J10" s="45">
        <v>-77</v>
      </c>
      <c r="K10" s="45">
        <v>-75</v>
      </c>
      <c r="L10" s="39">
        <f t="shared" si="7"/>
        <v>-307</v>
      </c>
      <c r="M10" s="45">
        <v>-76</v>
      </c>
      <c r="N10" s="45">
        <v>-79</v>
      </c>
      <c r="O10" s="45">
        <v>-72</v>
      </c>
      <c r="P10" s="45">
        <v>-75</v>
      </c>
      <c r="Q10" s="45">
        <f t="shared" si="8"/>
        <v>-302</v>
      </c>
      <c r="R10" s="45">
        <v>-76</v>
      </c>
      <c r="S10" s="45">
        <v>-78</v>
      </c>
      <c r="T10" s="45">
        <v>-81</v>
      </c>
      <c r="U10" s="45">
        <v>-87</v>
      </c>
      <c r="V10" s="45">
        <f t="shared" si="9"/>
        <v>-322</v>
      </c>
      <c r="W10" s="45">
        <v>-85</v>
      </c>
      <c r="X10" s="45">
        <v>-88</v>
      </c>
      <c r="Y10" s="45">
        <v>-153</v>
      </c>
      <c r="Z10" s="45">
        <v>-139</v>
      </c>
      <c r="AA10" s="111">
        <f t="shared" si="10"/>
        <v>-465</v>
      </c>
      <c r="AB10" s="45">
        <v>-85</v>
      </c>
      <c r="AC10" s="45">
        <v>-86</v>
      </c>
      <c r="AD10" s="45">
        <v>-83</v>
      </c>
      <c r="AE10" s="45">
        <v>-93</v>
      </c>
      <c r="AF10" s="111">
        <f t="shared" si="11"/>
        <v>-347</v>
      </c>
      <c r="AJ10" s="76"/>
      <c r="AK10" s="76"/>
    </row>
    <row r="11" spans="2:37" s="2" customFormat="1">
      <c r="B11" s="45" t="s">
        <v>244</v>
      </c>
      <c r="C11" s="22">
        <v>-823</v>
      </c>
      <c r="D11" s="22">
        <v>-191</v>
      </c>
      <c r="E11" s="22">
        <v>269</v>
      </c>
      <c r="F11" s="22">
        <v>460</v>
      </c>
      <c r="G11" s="22">
        <f t="shared" si="6"/>
        <v>-285</v>
      </c>
      <c r="H11" s="45">
        <v>-437</v>
      </c>
      <c r="I11" s="45">
        <v>278</v>
      </c>
      <c r="J11" s="45">
        <v>133</v>
      </c>
      <c r="K11" s="45">
        <v>470</v>
      </c>
      <c r="L11" s="22">
        <f t="shared" si="7"/>
        <v>444</v>
      </c>
      <c r="M11" s="45">
        <v>-759</v>
      </c>
      <c r="N11" s="45">
        <v>-101</v>
      </c>
      <c r="O11" s="45">
        <v>126</v>
      </c>
      <c r="P11" s="45">
        <v>183</v>
      </c>
      <c r="Q11" s="45">
        <f t="shared" si="8"/>
        <v>-551</v>
      </c>
      <c r="R11" s="45">
        <v>-809</v>
      </c>
      <c r="S11" s="45">
        <v>-505</v>
      </c>
      <c r="T11" s="45">
        <v>-336</v>
      </c>
      <c r="U11" s="45">
        <v>525</v>
      </c>
      <c r="V11" s="45">
        <f t="shared" si="9"/>
        <v>-1125</v>
      </c>
      <c r="W11" s="45">
        <v>-821</v>
      </c>
      <c r="X11" s="45">
        <v>151</v>
      </c>
      <c r="Y11" s="45">
        <v>320</v>
      </c>
      <c r="Z11" s="45">
        <v>312</v>
      </c>
      <c r="AA11" s="111">
        <f t="shared" si="10"/>
        <v>-38</v>
      </c>
      <c r="AB11" s="45">
        <v>-671</v>
      </c>
      <c r="AC11" s="45">
        <v>-182</v>
      </c>
      <c r="AD11" s="45">
        <v>88</v>
      </c>
      <c r="AE11" s="45">
        <v>413</v>
      </c>
      <c r="AF11" s="111">
        <f t="shared" si="11"/>
        <v>-352</v>
      </c>
      <c r="AJ11" s="76"/>
      <c r="AK11" s="76"/>
    </row>
    <row r="12" spans="2:37" s="2" customFormat="1">
      <c r="B12" s="45" t="s">
        <v>210</v>
      </c>
      <c r="C12" s="39">
        <v>0</v>
      </c>
      <c r="D12" s="39">
        <v>1</v>
      </c>
      <c r="E12" s="22">
        <v>1</v>
      </c>
      <c r="F12" s="22">
        <v>0</v>
      </c>
      <c r="G12" s="22">
        <f t="shared" si="6"/>
        <v>2</v>
      </c>
      <c r="H12" s="45">
        <v>0</v>
      </c>
      <c r="I12" s="39">
        <v>0</v>
      </c>
      <c r="J12" s="39">
        <v>0</v>
      </c>
      <c r="K12" s="45">
        <v>0</v>
      </c>
      <c r="L12" s="22">
        <f t="shared" si="7"/>
        <v>0</v>
      </c>
      <c r="M12" s="45">
        <v>0</v>
      </c>
      <c r="N12" s="45">
        <v>0</v>
      </c>
      <c r="O12" s="45">
        <v>1</v>
      </c>
      <c r="P12" s="45">
        <v>1</v>
      </c>
      <c r="Q12" s="45">
        <f t="shared" si="8"/>
        <v>2</v>
      </c>
      <c r="R12" s="45">
        <v>0</v>
      </c>
      <c r="S12" s="45">
        <v>0</v>
      </c>
      <c r="T12" s="45">
        <v>0</v>
      </c>
      <c r="U12" s="45">
        <v>0</v>
      </c>
      <c r="V12" s="45">
        <f t="shared" si="9"/>
        <v>0</v>
      </c>
      <c r="W12" s="45">
        <v>0</v>
      </c>
      <c r="X12" s="45">
        <v>8</v>
      </c>
      <c r="Y12" s="45">
        <v>0</v>
      </c>
      <c r="Z12" s="45">
        <v>1</v>
      </c>
      <c r="AA12" s="111">
        <f t="shared" si="10"/>
        <v>9</v>
      </c>
      <c r="AB12" s="39">
        <v>0</v>
      </c>
      <c r="AC12" s="45">
        <v>0</v>
      </c>
      <c r="AD12" s="45">
        <v>1</v>
      </c>
      <c r="AE12" s="45">
        <v>0</v>
      </c>
      <c r="AF12" s="111">
        <f t="shared" si="11"/>
        <v>1</v>
      </c>
      <c r="AJ12" s="76"/>
      <c r="AK12" s="76"/>
    </row>
    <row r="13" spans="2:37" s="2" customFormat="1">
      <c r="B13" s="45" t="s">
        <v>211</v>
      </c>
      <c r="C13" s="22">
        <v>-4</v>
      </c>
      <c r="D13" s="22">
        <v>-4</v>
      </c>
      <c r="E13" s="22">
        <v>-6</v>
      </c>
      <c r="F13" s="22">
        <v>-13</v>
      </c>
      <c r="G13" s="22">
        <f t="shared" si="6"/>
        <v>-27</v>
      </c>
      <c r="H13" s="45">
        <v>-18</v>
      </c>
      <c r="I13" s="45">
        <v>0</v>
      </c>
      <c r="J13" s="45">
        <v>-3</v>
      </c>
      <c r="K13" s="45">
        <v>6</v>
      </c>
      <c r="L13" s="22">
        <f t="shared" si="7"/>
        <v>-15</v>
      </c>
      <c r="M13" s="45">
        <v>163</v>
      </c>
      <c r="N13" s="45">
        <v>-127</v>
      </c>
      <c r="O13" s="45">
        <v>-58</v>
      </c>
      <c r="P13" s="45">
        <v>-4</v>
      </c>
      <c r="Q13" s="45">
        <f t="shared" si="8"/>
        <v>-26</v>
      </c>
      <c r="R13" s="45">
        <v>-6</v>
      </c>
      <c r="S13" s="45">
        <v>0</v>
      </c>
      <c r="T13" s="45">
        <v>-11</v>
      </c>
      <c r="U13" s="45">
        <v>0</v>
      </c>
      <c r="V13" s="45">
        <f t="shared" si="9"/>
        <v>-17</v>
      </c>
      <c r="W13" s="45">
        <v>-16</v>
      </c>
      <c r="X13" s="45">
        <v>-4</v>
      </c>
      <c r="Y13" s="45">
        <v>3</v>
      </c>
      <c r="Z13" s="45">
        <v>-145</v>
      </c>
      <c r="AA13" s="111">
        <f t="shared" si="10"/>
        <v>-162</v>
      </c>
      <c r="AB13" s="45">
        <v>-4</v>
      </c>
      <c r="AC13" s="45">
        <v>0</v>
      </c>
      <c r="AD13" s="45">
        <v>1</v>
      </c>
      <c r="AE13" s="45">
        <v>-7</v>
      </c>
      <c r="AF13" s="111">
        <f t="shared" si="11"/>
        <v>-10</v>
      </c>
      <c r="AJ13" s="76"/>
      <c r="AK13" s="76"/>
    </row>
    <row r="14" spans="2:37" s="2" customFormat="1">
      <c r="B14" s="71" t="s">
        <v>212</v>
      </c>
      <c r="C14" s="24">
        <f t="shared" ref="C14" si="12">SUM(C7:C13)</f>
        <v>212</v>
      </c>
      <c r="D14" s="24">
        <f t="shared" ref="D14" si="13">SUM(D7:D13)</f>
        <v>742</v>
      </c>
      <c r="E14" s="24">
        <f t="shared" ref="E14" si="14">SUM(E7:E13)</f>
        <v>1092</v>
      </c>
      <c r="F14" s="24">
        <f t="shared" ref="F14" si="15">SUM(F7:F13)</f>
        <v>1159</v>
      </c>
      <c r="G14" s="24">
        <f t="shared" ref="G14" si="16">SUM(G7:G13)</f>
        <v>3205</v>
      </c>
      <c r="H14" s="24">
        <f t="shared" ref="H14" si="17">SUM(H7:H13)</f>
        <v>564</v>
      </c>
      <c r="I14" s="24">
        <f t="shared" ref="I14" si="18">SUM(I7:I13)</f>
        <v>1072</v>
      </c>
      <c r="J14" s="24">
        <f t="shared" ref="J14" si="19">SUM(J7:J13)</f>
        <v>928</v>
      </c>
      <c r="K14" s="24">
        <f t="shared" ref="K14" si="20">SUM(K7:K13)</f>
        <v>1291</v>
      </c>
      <c r="L14" s="24">
        <f t="shared" ref="L14" si="21">SUM(L7:L13)</f>
        <v>3855</v>
      </c>
      <c r="M14" s="24">
        <f t="shared" ref="M14" si="22">SUM(M7:M13)</f>
        <v>484</v>
      </c>
      <c r="N14" s="24">
        <f t="shared" ref="N14" si="23">SUM(N7:N13)</f>
        <v>864</v>
      </c>
      <c r="O14" s="24">
        <f t="shared" ref="O14" si="24">SUM(O7:O13)</f>
        <v>1014</v>
      </c>
      <c r="P14" s="24">
        <f t="shared" ref="P14" si="25">SUM(P7:P13)</f>
        <v>937</v>
      </c>
      <c r="Q14" s="24">
        <f t="shared" ref="Q14" si="26">SUM(Q7:Q13)</f>
        <v>3299</v>
      </c>
      <c r="R14" s="24">
        <f t="shared" ref="R14" si="27">SUM(R7:R13)</f>
        <v>328</v>
      </c>
      <c r="S14" s="24">
        <f t="shared" ref="S14" si="28">SUM(S7:S13)</f>
        <v>798</v>
      </c>
      <c r="T14" s="24">
        <f t="shared" ref="T14:W14" si="29">SUM(T7:T13)</f>
        <v>928</v>
      </c>
      <c r="U14" s="24">
        <f t="shared" si="29"/>
        <v>1678</v>
      </c>
      <c r="V14" s="24">
        <f t="shared" si="29"/>
        <v>3732</v>
      </c>
      <c r="W14" s="24">
        <f t="shared" si="29"/>
        <v>549</v>
      </c>
      <c r="X14" s="24">
        <f t="shared" ref="X14:Y14" si="30">SUM(X7:X13)</f>
        <v>1585</v>
      </c>
      <c r="Y14" s="24">
        <f t="shared" si="30"/>
        <v>1608</v>
      </c>
      <c r="Z14" s="24">
        <f t="shared" ref="Z14:AB14" si="31">SUM(Z7:Z13)</f>
        <v>1321</v>
      </c>
      <c r="AA14" s="24">
        <f t="shared" si="31"/>
        <v>5063</v>
      </c>
      <c r="AB14" s="24">
        <f t="shared" si="31"/>
        <v>718</v>
      </c>
      <c r="AC14" s="24">
        <f t="shared" ref="AC14:AF14" si="32">SUM(AC7:AC13)</f>
        <v>1190</v>
      </c>
      <c r="AD14" s="24">
        <f t="shared" si="32"/>
        <v>1422</v>
      </c>
      <c r="AE14" s="24">
        <f t="shared" si="32"/>
        <v>1681</v>
      </c>
      <c r="AF14" s="24">
        <f t="shared" si="32"/>
        <v>5011</v>
      </c>
      <c r="AJ14" s="76"/>
      <c r="AK14" s="76"/>
    </row>
    <row r="15" spans="2:37" s="3" customFormat="1">
      <c r="B15" s="71" t="s">
        <v>213</v>
      </c>
      <c r="C15" s="24">
        <v>-33</v>
      </c>
      <c r="D15" s="24">
        <v>309</v>
      </c>
      <c r="E15" s="24">
        <v>320</v>
      </c>
      <c r="F15" s="24">
        <v>366</v>
      </c>
      <c r="G15" s="24">
        <f t="shared" si="6"/>
        <v>962</v>
      </c>
      <c r="H15" s="24">
        <v>124</v>
      </c>
      <c r="I15" s="24">
        <v>368</v>
      </c>
      <c r="J15" s="24">
        <v>463</v>
      </c>
      <c r="K15" s="24">
        <v>522</v>
      </c>
      <c r="L15" s="24">
        <f t="shared" ref="L15" si="33">SUM(H15:K15)</f>
        <v>1477</v>
      </c>
      <c r="M15" s="71">
        <v>568</v>
      </c>
      <c r="N15" s="71">
        <v>466</v>
      </c>
      <c r="O15" s="71">
        <v>155</v>
      </c>
      <c r="P15" s="71">
        <v>81</v>
      </c>
      <c r="Q15" s="74">
        <f t="shared" ref="Q15" si="34">SUM(M15:P15)</f>
        <v>1270</v>
      </c>
      <c r="R15" s="71">
        <v>413</v>
      </c>
      <c r="S15" s="71">
        <v>313</v>
      </c>
      <c r="T15" s="71">
        <v>-9</v>
      </c>
      <c r="U15" s="71">
        <v>755</v>
      </c>
      <c r="V15" s="74">
        <f t="shared" ref="V15" si="35">SUM(R15:U15)</f>
        <v>1472</v>
      </c>
      <c r="W15" s="71">
        <v>30</v>
      </c>
      <c r="X15" s="71">
        <v>-356</v>
      </c>
      <c r="Y15" s="141">
        <v>0</v>
      </c>
      <c r="Z15" s="141">
        <v>0</v>
      </c>
      <c r="AA15" s="74">
        <f t="shared" ref="AA15" si="36">SUM(W15:Z15)</f>
        <v>-326</v>
      </c>
      <c r="AB15" s="142">
        <v>0</v>
      </c>
      <c r="AC15" s="142">
        <v>0</v>
      </c>
      <c r="AD15" s="142">
        <v>0</v>
      </c>
      <c r="AE15" s="141">
        <v>0</v>
      </c>
      <c r="AF15" s="143">
        <f t="shared" ref="AF15" si="37">SUM(AB15:AE15)</f>
        <v>0</v>
      </c>
      <c r="AJ15" s="76"/>
      <c r="AK15" s="76"/>
    </row>
    <row r="16" spans="2:37" s="2" customFormat="1">
      <c r="B16" s="71" t="s">
        <v>268</v>
      </c>
      <c r="C16" s="74">
        <f t="shared" ref="C16:AF16" si="38">SUM(C14:C15)</f>
        <v>179</v>
      </c>
      <c r="D16" s="74">
        <f t="shared" si="38"/>
        <v>1051</v>
      </c>
      <c r="E16" s="74">
        <f t="shared" si="38"/>
        <v>1412</v>
      </c>
      <c r="F16" s="74">
        <f t="shared" si="38"/>
        <v>1525</v>
      </c>
      <c r="G16" s="74">
        <f t="shared" si="38"/>
        <v>4167</v>
      </c>
      <c r="H16" s="74">
        <f t="shared" si="38"/>
        <v>688</v>
      </c>
      <c r="I16" s="74">
        <f t="shared" si="38"/>
        <v>1440</v>
      </c>
      <c r="J16" s="74">
        <f t="shared" si="38"/>
        <v>1391</v>
      </c>
      <c r="K16" s="74">
        <f t="shared" si="38"/>
        <v>1813</v>
      </c>
      <c r="L16" s="74">
        <f t="shared" si="38"/>
        <v>5332</v>
      </c>
      <c r="M16" s="74">
        <f t="shared" si="38"/>
        <v>1052</v>
      </c>
      <c r="N16" s="74">
        <f t="shared" si="38"/>
        <v>1330</v>
      </c>
      <c r="O16" s="74">
        <f t="shared" si="38"/>
        <v>1169</v>
      </c>
      <c r="P16" s="74">
        <f t="shared" si="38"/>
        <v>1018</v>
      </c>
      <c r="Q16" s="74">
        <f t="shared" si="38"/>
        <v>4569</v>
      </c>
      <c r="R16" s="74">
        <f t="shared" si="38"/>
        <v>741</v>
      </c>
      <c r="S16" s="74">
        <f t="shared" si="38"/>
        <v>1111</v>
      </c>
      <c r="T16" s="74">
        <f t="shared" si="38"/>
        <v>919</v>
      </c>
      <c r="U16" s="74">
        <f t="shared" si="38"/>
        <v>2433</v>
      </c>
      <c r="V16" s="74">
        <f t="shared" si="38"/>
        <v>5204</v>
      </c>
      <c r="W16" s="74">
        <f t="shared" si="38"/>
        <v>579</v>
      </c>
      <c r="X16" s="74">
        <f t="shared" si="38"/>
        <v>1229</v>
      </c>
      <c r="Y16" s="74">
        <f t="shared" si="38"/>
        <v>1608</v>
      </c>
      <c r="Z16" s="74">
        <f t="shared" si="38"/>
        <v>1321</v>
      </c>
      <c r="AA16" s="74">
        <f t="shared" si="38"/>
        <v>4737</v>
      </c>
      <c r="AB16" s="74">
        <f t="shared" si="38"/>
        <v>718</v>
      </c>
      <c r="AC16" s="74">
        <f t="shared" si="38"/>
        <v>1190</v>
      </c>
      <c r="AD16" s="74">
        <f t="shared" si="38"/>
        <v>1422</v>
      </c>
      <c r="AE16" s="74">
        <f t="shared" si="38"/>
        <v>1681</v>
      </c>
      <c r="AF16" s="74">
        <f t="shared" si="38"/>
        <v>5011</v>
      </c>
      <c r="AJ16" s="76"/>
      <c r="AK16" s="76"/>
    </row>
    <row r="17" spans="2:37" s="2" customFormat="1">
      <c r="B17" s="90"/>
      <c r="C17" s="91"/>
      <c r="D17" s="91"/>
      <c r="E17" s="91"/>
      <c r="F17" s="91"/>
      <c r="G17" s="91"/>
      <c r="H17" s="91"/>
      <c r="I17" s="91"/>
      <c r="J17" s="91"/>
      <c r="K17" s="91"/>
      <c r="L17" s="91"/>
      <c r="M17" s="91"/>
      <c r="N17" s="91"/>
      <c r="O17" s="91"/>
      <c r="P17" s="91"/>
      <c r="Q17" s="91"/>
      <c r="R17" s="91"/>
      <c r="S17" s="91"/>
      <c r="V17" s="91"/>
      <c r="W17" s="91"/>
      <c r="X17" s="91"/>
      <c r="Y17" s="91"/>
      <c r="Z17" s="91"/>
      <c r="AA17" s="91"/>
      <c r="AB17" s="91"/>
      <c r="AC17" s="91"/>
      <c r="AD17" s="91"/>
      <c r="AE17" s="91"/>
      <c r="AF17" s="91"/>
      <c r="AJ17" s="76"/>
      <c r="AK17" s="76"/>
    </row>
    <row r="18" spans="2:37" s="2" customFormat="1">
      <c r="B18" s="90"/>
      <c r="C18" s="91"/>
      <c r="D18" s="91"/>
      <c r="E18" s="91"/>
      <c r="F18" s="91"/>
      <c r="G18" s="91"/>
      <c r="H18" s="91"/>
      <c r="I18" s="91"/>
      <c r="J18" s="91"/>
      <c r="K18" s="91"/>
      <c r="L18" s="91"/>
      <c r="M18" s="91"/>
      <c r="N18" s="91"/>
      <c r="O18" s="91"/>
      <c r="P18" s="91"/>
      <c r="Q18" s="91"/>
      <c r="R18" s="91"/>
      <c r="S18" s="91"/>
      <c r="V18" s="91"/>
      <c r="W18" s="91"/>
      <c r="X18" s="91"/>
      <c r="Y18" s="91"/>
      <c r="Z18" s="91"/>
      <c r="AA18" s="91"/>
      <c r="AB18" s="91"/>
      <c r="AC18" s="91"/>
      <c r="AD18" s="91"/>
      <c r="AE18" s="91"/>
      <c r="AF18" s="91"/>
      <c r="AJ18" s="76"/>
      <c r="AK18" s="76"/>
    </row>
    <row r="19" spans="2:37" s="2" customFormat="1">
      <c r="B19" s="4" t="s">
        <v>287</v>
      </c>
      <c r="C19" s="7" t="s">
        <v>145</v>
      </c>
      <c r="D19" s="7" t="s">
        <v>239</v>
      </c>
      <c r="E19" s="7" t="s">
        <v>238</v>
      </c>
      <c r="F19" s="7" t="s">
        <v>8</v>
      </c>
      <c r="G19" s="7" t="s">
        <v>8</v>
      </c>
      <c r="H19" s="7" t="s">
        <v>149</v>
      </c>
      <c r="I19" s="7" t="s">
        <v>237</v>
      </c>
      <c r="J19" s="7" t="s">
        <v>236</v>
      </c>
      <c r="K19" s="7" t="s">
        <v>9</v>
      </c>
      <c r="L19" s="7" t="s">
        <v>9</v>
      </c>
      <c r="M19" s="7" t="s">
        <v>153</v>
      </c>
      <c r="N19" s="7" t="s">
        <v>235</v>
      </c>
      <c r="O19" s="7" t="s">
        <v>234</v>
      </c>
      <c r="P19" s="7" t="s">
        <v>10</v>
      </c>
      <c r="Q19" s="7" t="s">
        <v>10</v>
      </c>
      <c r="R19" s="7" t="s">
        <v>157</v>
      </c>
      <c r="S19" s="7" t="s">
        <v>233</v>
      </c>
      <c r="T19" s="7" t="s">
        <v>232</v>
      </c>
      <c r="U19" s="7" t="s">
        <v>241</v>
      </c>
      <c r="V19" s="7" t="s">
        <v>241</v>
      </c>
      <c r="W19" s="7" t="s">
        <v>243</v>
      </c>
      <c r="X19" s="7" t="s">
        <v>248</v>
      </c>
      <c r="Y19" s="7" t="s">
        <v>256</v>
      </c>
      <c r="Z19" s="7" t="s">
        <v>258</v>
      </c>
      <c r="AA19" s="7" t="s">
        <v>258</v>
      </c>
      <c r="AB19" s="7" t="s">
        <v>259</v>
      </c>
      <c r="AC19" s="7" t="s">
        <v>261</v>
      </c>
      <c r="AD19" s="7" t="s">
        <v>272</v>
      </c>
      <c r="AE19" s="7" t="s">
        <v>302</v>
      </c>
      <c r="AF19" s="7" t="s">
        <v>302</v>
      </c>
      <c r="AJ19" s="76"/>
      <c r="AK19" s="76"/>
    </row>
    <row r="20" spans="2:37" s="2" customFormat="1">
      <c r="B20" s="58" t="s">
        <v>288</v>
      </c>
      <c r="C20" s="60">
        <v>-10499</v>
      </c>
      <c r="D20" s="60">
        <v>-10499</v>
      </c>
      <c r="E20" s="60">
        <v>-10499</v>
      </c>
      <c r="F20" s="60">
        <v>-10499</v>
      </c>
      <c r="G20" s="60">
        <v>-10499</v>
      </c>
      <c r="H20" s="60">
        <v>-14914</v>
      </c>
      <c r="I20" s="60">
        <v>-14914</v>
      </c>
      <c r="J20" s="60">
        <v>-14914</v>
      </c>
      <c r="K20" s="60">
        <v>-14914</v>
      </c>
      <c r="L20" s="60">
        <v>-14914</v>
      </c>
      <c r="M20" s="60">
        <v>-10026</v>
      </c>
      <c r="N20" s="60">
        <v>-10026</v>
      </c>
      <c r="O20" s="60">
        <v>-10026</v>
      </c>
      <c r="P20" s="60">
        <v>-10026</v>
      </c>
      <c r="Q20" s="60">
        <v>-10026</v>
      </c>
      <c r="R20" s="60">
        <v>-8367</v>
      </c>
      <c r="S20" s="60">
        <v>-8367</v>
      </c>
      <c r="T20" s="60">
        <v>-8367</v>
      </c>
      <c r="U20" s="60">
        <v>-8367</v>
      </c>
      <c r="V20" s="60">
        <v>-8367</v>
      </c>
      <c r="W20" s="60">
        <v>-20897</v>
      </c>
      <c r="X20" s="60">
        <v>-20897</v>
      </c>
      <c r="Y20" s="60">
        <v>-20897</v>
      </c>
      <c r="Z20" s="60">
        <v>-20897</v>
      </c>
      <c r="AA20" s="112">
        <v>-20897</v>
      </c>
      <c r="AB20" s="60">
        <v>2682</v>
      </c>
      <c r="AC20" s="60">
        <v>2682</v>
      </c>
      <c r="AD20" s="60">
        <v>2682</v>
      </c>
      <c r="AE20" s="60">
        <f>+AD20</f>
        <v>2682</v>
      </c>
      <c r="AF20" s="112">
        <f>+AE20</f>
        <v>2682</v>
      </c>
      <c r="AJ20" s="76"/>
      <c r="AK20" s="76"/>
    </row>
    <row r="21" spans="2:37" s="2" customFormat="1">
      <c r="B21" s="19" t="s">
        <v>65</v>
      </c>
      <c r="C21" s="51">
        <f>C16</f>
        <v>179</v>
      </c>
      <c r="D21" s="51">
        <f>D16+C16</f>
        <v>1230</v>
      </c>
      <c r="E21" s="51">
        <f>C16+D16+E16</f>
        <v>2642</v>
      </c>
      <c r="F21" s="51">
        <f>C16+D16+E16+F16</f>
        <v>4167</v>
      </c>
      <c r="G21" s="51">
        <f>G16</f>
        <v>4167</v>
      </c>
      <c r="H21" s="51">
        <f>H16</f>
        <v>688</v>
      </c>
      <c r="I21" s="51">
        <f>I16+H16</f>
        <v>2128</v>
      </c>
      <c r="J21" s="51">
        <f>H16+I16+J16</f>
        <v>3519</v>
      </c>
      <c r="K21" s="51">
        <f>H16+I16+J16+K16</f>
        <v>5332</v>
      </c>
      <c r="L21" s="51">
        <f>L16</f>
        <v>5332</v>
      </c>
      <c r="M21" s="51">
        <f>M16</f>
        <v>1052</v>
      </c>
      <c r="N21" s="51">
        <f>N16+M16</f>
        <v>2382</v>
      </c>
      <c r="O21" s="51">
        <f>M16+N16+O16</f>
        <v>3551</v>
      </c>
      <c r="P21" s="51">
        <f>M16+N16+O16+P16</f>
        <v>4569</v>
      </c>
      <c r="Q21" s="51">
        <f>Q16</f>
        <v>4569</v>
      </c>
      <c r="R21" s="51">
        <f>R16</f>
        <v>741</v>
      </c>
      <c r="S21" s="51">
        <f>S16+R16</f>
        <v>1852</v>
      </c>
      <c r="T21" s="51">
        <f>R16+S16+T16</f>
        <v>2771</v>
      </c>
      <c r="U21" s="51">
        <f>S16+T16+U16+R16</f>
        <v>5204</v>
      </c>
      <c r="V21" s="51">
        <f>V16</f>
        <v>5204</v>
      </c>
      <c r="W21" s="51">
        <f>W16</f>
        <v>579</v>
      </c>
      <c r="X21" s="51">
        <f>X16+W21</f>
        <v>1808</v>
      </c>
      <c r="Y21" s="51">
        <f>Y16+X21</f>
        <v>3416</v>
      </c>
      <c r="Z21" s="51">
        <f>Z16+Y21</f>
        <v>4737</v>
      </c>
      <c r="AA21" s="51">
        <f>AA16</f>
        <v>4737</v>
      </c>
      <c r="AB21" s="51">
        <f>AB16</f>
        <v>718</v>
      </c>
      <c r="AC21" s="51">
        <f>AC16+AB21</f>
        <v>1908</v>
      </c>
      <c r="AD21" s="51">
        <f>AD16+AC21</f>
        <v>3330</v>
      </c>
      <c r="AE21" s="51">
        <f>AE16+AD21</f>
        <v>5011</v>
      </c>
      <c r="AF21" s="51">
        <f>AF16</f>
        <v>5011</v>
      </c>
      <c r="AJ21" s="76"/>
      <c r="AK21" s="76"/>
    </row>
    <row r="22" spans="2:37" s="2" customFormat="1">
      <c r="B22" s="45" t="s">
        <v>214</v>
      </c>
      <c r="C22" s="39">
        <v>0</v>
      </c>
      <c r="D22" s="39">
        <v>0</v>
      </c>
      <c r="E22" s="39">
        <v>0</v>
      </c>
      <c r="F22" s="39">
        <v>10</v>
      </c>
      <c r="G22" s="39">
        <v>10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f>+AE22</f>
        <v>0</v>
      </c>
      <c r="AJ22" s="76"/>
      <c r="AK22" s="76"/>
    </row>
    <row r="23" spans="2:37" s="2" customFormat="1">
      <c r="B23" s="19" t="s">
        <v>215</v>
      </c>
      <c r="C23" s="51">
        <v>-61</v>
      </c>
      <c r="D23" s="51">
        <v>-133</v>
      </c>
      <c r="E23" s="51">
        <v>-226</v>
      </c>
      <c r="F23" s="51">
        <v>-353</v>
      </c>
      <c r="G23" s="51">
        <v>-353</v>
      </c>
      <c r="H23" s="51">
        <v>-104</v>
      </c>
      <c r="I23" s="51">
        <v>-181</v>
      </c>
      <c r="J23" s="51">
        <v>-205</v>
      </c>
      <c r="K23" s="51">
        <v>-325</v>
      </c>
      <c r="L23" s="51">
        <v>-325</v>
      </c>
      <c r="M23" s="51">
        <v>-76</v>
      </c>
      <c r="N23" s="51">
        <v>-21</v>
      </c>
      <c r="O23" s="51">
        <v>-8</v>
      </c>
      <c r="P23" s="51">
        <v>-98</v>
      </c>
      <c r="Q23" s="51">
        <v>-98</v>
      </c>
      <c r="R23" s="51">
        <v>-117</v>
      </c>
      <c r="S23" s="51">
        <v>-178</v>
      </c>
      <c r="T23" s="51">
        <v>-234</v>
      </c>
      <c r="U23" s="51">
        <v>-306</v>
      </c>
      <c r="V23" s="51">
        <v>-306</v>
      </c>
      <c r="W23" s="51">
        <v>-76</v>
      </c>
      <c r="X23" s="51">
        <v>-168</v>
      </c>
      <c r="Y23" s="51">
        <v>-336</v>
      </c>
      <c r="Z23" s="51">
        <v>-479</v>
      </c>
      <c r="AA23" s="107">
        <v>-479</v>
      </c>
      <c r="AB23" s="51">
        <v>-72</v>
      </c>
      <c r="AC23" s="51">
        <v>-119</v>
      </c>
      <c r="AD23" s="51">
        <v>-192</v>
      </c>
      <c r="AE23" s="51">
        <v>-334</v>
      </c>
      <c r="AF23" s="107">
        <f>+AE23</f>
        <v>-334</v>
      </c>
      <c r="AJ23" s="76"/>
      <c r="AK23" s="76"/>
    </row>
    <row r="24" spans="2:37" s="2" customFormat="1">
      <c r="B24" s="19" t="s">
        <v>216</v>
      </c>
      <c r="C24" s="51">
        <v>-165</v>
      </c>
      <c r="D24" s="51">
        <v>-243</v>
      </c>
      <c r="E24" s="51">
        <v>-289</v>
      </c>
      <c r="F24" s="51">
        <v>-377</v>
      </c>
      <c r="G24" s="51">
        <v>-377</v>
      </c>
      <c r="H24" s="51">
        <v>-70</v>
      </c>
      <c r="I24" s="51">
        <v>-156</v>
      </c>
      <c r="J24" s="51">
        <v>-226</v>
      </c>
      <c r="K24" s="51">
        <v>-319</v>
      </c>
      <c r="L24" s="51">
        <v>-319</v>
      </c>
      <c r="M24" s="51">
        <v>-80</v>
      </c>
      <c r="N24" s="51">
        <v>-121</v>
      </c>
      <c r="O24" s="51">
        <v>-166</v>
      </c>
      <c r="P24" s="51">
        <v>-199</v>
      </c>
      <c r="Q24" s="51">
        <v>-199</v>
      </c>
      <c r="R24" s="51">
        <v>-22</v>
      </c>
      <c r="S24" s="51">
        <v>12</v>
      </c>
      <c r="T24" s="51">
        <v>-77</v>
      </c>
      <c r="U24" s="51">
        <v>-150</v>
      </c>
      <c r="V24" s="51">
        <v>-150</v>
      </c>
      <c r="W24" s="51">
        <v>-315</v>
      </c>
      <c r="X24" s="51">
        <v>-275</v>
      </c>
      <c r="Y24" s="51">
        <v>-343</v>
      </c>
      <c r="Z24" s="51">
        <v>-325</v>
      </c>
      <c r="AA24" s="107">
        <v>-325</v>
      </c>
      <c r="AB24" s="51">
        <v>-106</v>
      </c>
      <c r="AC24" s="51">
        <v>-184</v>
      </c>
      <c r="AD24" s="51">
        <v>-317</v>
      </c>
      <c r="AE24" s="51">
        <v>-365</v>
      </c>
      <c r="AF24" s="107">
        <f>+AE24</f>
        <v>-365</v>
      </c>
      <c r="AJ24" s="76"/>
      <c r="AK24" s="76"/>
    </row>
    <row r="25" spans="2:37" s="2" customFormat="1">
      <c r="B25" s="19" t="s">
        <v>217</v>
      </c>
      <c r="C25" s="51">
        <v>-235</v>
      </c>
      <c r="D25" s="51">
        <v>-506</v>
      </c>
      <c r="E25" s="51">
        <v>-678</v>
      </c>
      <c r="F25" s="51">
        <v>-763</v>
      </c>
      <c r="G25" s="51">
        <v>-763</v>
      </c>
      <c r="H25" s="51">
        <v>-259</v>
      </c>
      <c r="I25" s="51">
        <v>-437</v>
      </c>
      <c r="J25" s="51">
        <v>-569</v>
      </c>
      <c r="K25" s="51">
        <v>-772</v>
      </c>
      <c r="L25" s="51">
        <v>-772</v>
      </c>
      <c r="M25" s="51">
        <v>-171</v>
      </c>
      <c r="N25" s="51">
        <v>-420</v>
      </c>
      <c r="O25" s="51">
        <v>-721</v>
      </c>
      <c r="P25" s="51">
        <v>-962</v>
      </c>
      <c r="Q25" s="51">
        <v>-962</v>
      </c>
      <c r="R25" s="51">
        <v>-202</v>
      </c>
      <c r="S25" s="51">
        <v>-703</v>
      </c>
      <c r="T25" s="51">
        <v>-978</v>
      </c>
      <c r="U25" s="51">
        <v>-1443</v>
      </c>
      <c r="V25" s="51">
        <v>-1443</v>
      </c>
      <c r="W25" s="51">
        <v>-292</v>
      </c>
      <c r="X25" s="51">
        <v>-811</v>
      </c>
      <c r="Y25" s="51">
        <v>-1108</v>
      </c>
      <c r="Z25" s="51">
        <v>-1407</v>
      </c>
      <c r="AA25" s="107">
        <v>-1407</v>
      </c>
      <c r="AB25" s="51">
        <v>-346</v>
      </c>
      <c r="AC25" s="51">
        <v>-741</v>
      </c>
      <c r="AD25" s="51">
        <v>-987</v>
      </c>
      <c r="AE25" s="51">
        <v>-1395</v>
      </c>
      <c r="AF25" s="107">
        <f>+AE25</f>
        <v>-1395</v>
      </c>
      <c r="AJ25" s="76"/>
      <c r="AK25" s="76"/>
    </row>
    <row r="26" spans="2:37" s="2" customFormat="1">
      <c r="B26" s="58" t="s">
        <v>49</v>
      </c>
      <c r="C26" s="60">
        <f t="shared" ref="C26:S26" si="39">SUM(C21:C25)</f>
        <v>-282</v>
      </c>
      <c r="D26" s="60">
        <f t="shared" si="39"/>
        <v>348</v>
      </c>
      <c r="E26" s="60">
        <f t="shared" si="39"/>
        <v>1449</v>
      </c>
      <c r="F26" s="60">
        <f t="shared" si="39"/>
        <v>2684</v>
      </c>
      <c r="G26" s="60">
        <f t="shared" si="39"/>
        <v>2684</v>
      </c>
      <c r="H26" s="60">
        <f t="shared" si="39"/>
        <v>255</v>
      </c>
      <c r="I26" s="60">
        <f t="shared" si="39"/>
        <v>1354</v>
      </c>
      <c r="J26" s="60">
        <f t="shared" si="39"/>
        <v>2519</v>
      </c>
      <c r="K26" s="60">
        <f t="shared" si="39"/>
        <v>3916</v>
      </c>
      <c r="L26" s="60">
        <f t="shared" si="39"/>
        <v>3916</v>
      </c>
      <c r="M26" s="60">
        <f t="shared" si="39"/>
        <v>725</v>
      </c>
      <c r="N26" s="60">
        <f t="shared" si="39"/>
        <v>1820</v>
      </c>
      <c r="O26" s="60">
        <f t="shared" si="39"/>
        <v>2656</v>
      </c>
      <c r="P26" s="60">
        <f t="shared" si="39"/>
        <v>3310</v>
      </c>
      <c r="Q26" s="60">
        <f t="shared" si="39"/>
        <v>3310</v>
      </c>
      <c r="R26" s="60">
        <f t="shared" si="39"/>
        <v>400</v>
      </c>
      <c r="S26" s="60">
        <f t="shared" si="39"/>
        <v>983</v>
      </c>
      <c r="T26" s="60">
        <f t="shared" ref="T26:U26" si="40">SUM(T21:T25)</f>
        <v>1482</v>
      </c>
      <c r="U26" s="60">
        <f t="shared" si="40"/>
        <v>3305</v>
      </c>
      <c r="V26" s="60">
        <f t="shared" ref="V26" si="41">SUM(V21:V25)</f>
        <v>3305</v>
      </c>
      <c r="W26" s="60">
        <f t="shared" ref="W26:X26" si="42">SUM(W21:W25)</f>
        <v>-104</v>
      </c>
      <c r="X26" s="60">
        <f t="shared" si="42"/>
        <v>554</v>
      </c>
      <c r="Y26" s="60">
        <f t="shared" ref="Y26:AB26" si="43">SUM(Y21:Y25)</f>
        <v>1629</v>
      </c>
      <c r="Z26" s="60">
        <f t="shared" si="43"/>
        <v>2526</v>
      </c>
      <c r="AA26" s="60">
        <f t="shared" si="43"/>
        <v>2526</v>
      </c>
      <c r="AB26" s="60">
        <f t="shared" si="43"/>
        <v>194</v>
      </c>
      <c r="AC26" s="60">
        <f t="shared" ref="AC26:AF26" si="44">SUM(AC21:AC25)</f>
        <v>864</v>
      </c>
      <c r="AD26" s="60">
        <f t="shared" si="44"/>
        <v>1834</v>
      </c>
      <c r="AE26" s="60">
        <f t="shared" si="44"/>
        <v>2917</v>
      </c>
      <c r="AF26" s="60">
        <f t="shared" si="44"/>
        <v>2917</v>
      </c>
      <c r="AJ26" s="76"/>
      <c r="AK26" s="76"/>
    </row>
    <row r="27" spans="2:37" s="2" customFormat="1">
      <c r="B27" s="19" t="s">
        <v>218</v>
      </c>
      <c r="C27" s="51">
        <v>-1099</v>
      </c>
      <c r="D27" s="51">
        <v>-1108</v>
      </c>
      <c r="E27" s="51">
        <v>-2241</v>
      </c>
      <c r="F27" s="51">
        <v>-3066</v>
      </c>
      <c r="G27" s="51">
        <v>-3066</v>
      </c>
      <c r="H27" s="51">
        <v>-3</v>
      </c>
      <c r="I27" s="51">
        <v>3</v>
      </c>
      <c r="J27" s="51">
        <v>3</v>
      </c>
      <c r="K27" s="51">
        <v>3</v>
      </c>
      <c r="L27" s="51">
        <v>3</v>
      </c>
      <c r="M27" s="51">
        <v>-157</v>
      </c>
      <c r="N27" s="51">
        <v>-174</v>
      </c>
      <c r="O27" s="51">
        <v>-181</v>
      </c>
      <c r="P27" s="51">
        <v>-573</v>
      </c>
      <c r="Q27" s="51">
        <v>-573</v>
      </c>
      <c r="R27" s="51">
        <v>-1</v>
      </c>
      <c r="S27" s="51">
        <v>-248</v>
      </c>
      <c r="T27" s="51">
        <v>-264</v>
      </c>
      <c r="U27" s="51">
        <v>-11199</v>
      </c>
      <c r="V27" s="51">
        <v>-11199</v>
      </c>
      <c r="W27" s="51">
        <v>-45</v>
      </c>
      <c r="X27" s="51">
        <v>-431</v>
      </c>
      <c r="Y27" s="51">
        <v>-416</v>
      </c>
      <c r="Z27" s="51">
        <v>-447</v>
      </c>
      <c r="AA27" s="107">
        <v>-447</v>
      </c>
      <c r="AB27" s="39">
        <v>0</v>
      </c>
      <c r="AC27" s="107">
        <v>-1099</v>
      </c>
      <c r="AD27" s="107">
        <v>-5105</v>
      </c>
      <c r="AE27" s="51">
        <v>-5496</v>
      </c>
      <c r="AF27" s="107">
        <f>+AE27</f>
        <v>-5496</v>
      </c>
      <c r="AJ27" s="76"/>
      <c r="AK27" s="76"/>
    </row>
    <row r="28" spans="2:37" s="2" customFormat="1">
      <c r="B28" s="19" t="s">
        <v>219</v>
      </c>
      <c r="C28" s="39">
        <v>0</v>
      </c>
      <c r="D28" s="39">
        <v>0</v>
      </c>
      <c r="E28" s="39">
        <v>0</v>
      </c>
      <c r="F28" s="39">
        <v>0</v>
      </c>
      <c r="G28" s="39">
        <v>0</v>
      </c>
      <c r="H28" s="39">
        <v>27</v>
      </c>
      <c r="I28" s="39">
        <v>147</v>
      </c>
      <c r="J28" s="39">
        <v>147</v>
      </c>
      <c r="K28" s="39">
        <v>147</v>
      </c>
      <c r="L28" s="39">
        <v>147</v>
      </c>
      <c r="M28" s="39">
        <v>-12</v>
      </c>
      <c r="N28" s="39">
        <v>143</v>
      </c>
      <c r="O28" s="39">
        <v>143</v>
      </c>
      <c r="P28" s="39">
        <v>616</v>
      </c>
      <c r="Q28" s="39">
        <v>616</v>
      </c>
      <c r="R28" s="39">
        <v>149</v>
      </c>
      <c r="S28" s="39">
        <v>149</v>
      </c>
      <c r="T28" s="39">
        <v>149</v>
      </c>
      <c r="U28" s="39">
        <v>149</v>
      </c>
      <c r="V28" s="39">
        <v>149</v>
      </c>
      <c r="W28" s="39">
        <v>0</v>
      </c>
      <c r="X28" s="51">
        <v>26442</v>
      </c>
      <c r="Y28" s="51">
        <v>26328</v>
      </c>
      <c r="Z28" s="51">
        <v>26462</v>
      </c>
      <c r="AA28" s="107">
        <v>26462</v>
      </c>
      <c r="AB28" s="39">
        <v>0</v>
      </c>
      <c r="AC28" s="39">
        <v>0</v>
      </c>
      <c r="AD28" s="39">
        <v>0</v>
      </c>
      <c r="AE28" s="51">
        <v>0</v>
      </c>
      <c r="AF28" s="107">
        <f>+AE28</f>
        <v>0</v>
      </c>
      <c r="AJ28" s="76"/>
      <c r="AK28" s="76"/>
    </row>
    <row r="29" spans="2:37" s="2" customFormat="1">
      <c r="B29" s="19" t="s">
        <v>220</v>
      </c>
      <c r="C29" s="39">
        <v>0</v>
      </c>
      <c r="D29" s="51">
        <v>-1288</v>
      </c>
      <c r="E29" s="51">
        <v>-1288</v>
      </c>
      <c r="F29" s="51">
        <v>-1288</v>
      </c>
      <c r="G29" s="51">
        <v>-1288</v>
      </c>
      <c r="H29" s="39">
        <v>0</v>
      </c>
      <c r="I29" s="39">
        <v>0</v>
      </c>
      <c r="J29" s="39">
        <v>0</v>
      </c>
      <c r="K29" s="39">
        <v>0</v>
      </c>
      <c r="L29" s="39">
        <v>0</v>
      </c>
      <c r="M29" s="39">
        <v>0</v>
      </c>
      <c r="N29" s="51">
        <v>-1355</v>
      </c>
      <c r="O29" s="51">
        <v>-1355</v>
      </c>
      <c r="P29" s="51">
        <v>-1355</v>
      </c>
      <c r="Q29" s="51">
        <v>-1355</v>
      </c>
      <c r="R29" s="39">
        <v>0</v>
      </c>
      <c r="S29" s="51">
        <v>-1481</v>
      </c>
      <c r="T29" s="51">
        <v>-1481</v>
      </c>
      <c r="U29" s="51">
        <v>-1481</v>
      </c>
      <c r="V29" s="51">
        <v>-1481</v>
      </c>
      <c r="W29" s="39">
        <v>0</v>
      </c>
      <c r="X29" s="51">
        <v>-1524</v>
      </c>
      <c r="Y29" s="51">
        <v>-1524</v>
      </c>
      <c r="Z29" s="51">
        <v>-1524</v>
      </c>
      <c r="AA29" s="107">
        <v>-1524</v>
      </c>
      <c r="AB29" s="39">
        <v>0</v>
      </c>
      <c r="AC29" s="107">
        <v>-1617</v>
      </c>
      <c r="AD29" s="107">
        <v>-1617</v>
      </c>
      <c r="AE29" s="51">
        <v>-1617</v>
      </c>
      <c r="AF29" s="107">
        <f>+AE29</f>
        <v>-1617</v>
      </c>
      <c r="AJ29" s="76"/>
      <c r="AK29" s="76"/>
    </row>
    <row r="30" spans="2:37" s="2" customFormat="1">
      <c r="B30" s="10" t="s">
        <v>221</v>
      </c>
      <c r="C30" s="39">
        <v>0</v>
      </c>
      <c r="D30" s="39">
        <v>0</v>
      </c>
      <c r="E30" s="39">
        <v>0</v>
      </c>
      <c r="F30" s="39">
        <v>0</v>
      </c>
      <c r="G30" s="39">
        <v>0</v>
      </c>
      <c r="H30" s="39">
        <v>0</v>
      </c>
      <c r="I30" s="39">
        <v>0</v>
      </c>
      <c r="J30" s="39">
        <v>0</v>
      </c>
      <c r="K30" s="39">
        <v>0</v>
      </c>
      <c r="L30" s="39">
        <v>0</v>
      </c>
      <c r="M30" s="39">
        <v>-8</v>
      </c>
      <c r="N30" s="39">
        <v>-20</v>
      </c>
      <c r="O30" s="39">
        <v>-29</v>
      </c>
      <c r="P30" s="39">
        <v>-29</v>
      </c>
      <c r="Q30" s="39">
        <v>-29</v>
      </c>
      <c r="R30" s="39">
        <v>0</v>
      </c>
      <c r="S30" s="39">
        <v>-7</v>
      </c>
      <c r="T30" s="39">
        <v>-7</v>
      </c>
      <c r="U30" s="39">
        <v>-17</v>
      </c>
      <c r="V30" s="39">
        <v>-17</v>
      </c>
      <c r="W30" s="39">
        <v>0</v>
      </c>
      <c r="X30" s="39">
        <v>0</v>
      </c>
      <c r="Y30" s="39">
        <v>0</v>
      </c>
      <c r="Z30" s="39">
        <v>0</v>
      </c>
      <c r="AA30" s="39">
        <v>0</v>
      </c>
      <c r="AB30" s="39">
        <v>0</v>
      </c>
      <c r="AC30" s="39">
        <v>0</v>
      </c>
      <c r="AD30" s="39">
        <v>0</v>
      </c>
      <c r="AE30" s="39">
        <v>0</v>
      </c>
      <c r="AF30" s="107">
        <f>+AE30</f>
        <v>0</v>
      </c>
      <c r="AJ30" s="76"/>
      <c r="AK30" s="76"/>
    </row>
    <row r="31" spans="2:37" s="2" customFormat="1">
      <c r="B31" s="10" t="s">
        <v>192</v>
      </c>
      <c r="C31" s="39">
        <v>0</v>
      </c>
      <c r="D31" s="39">
        <v>0</v>
      </c>
      <c r="E31" s="39">
        <v>0</v>
      </c>
      <c r="F31" s="39">
        <v>0</v>
      </c>
      <c r="G31" s="39">
        <v>0</v>
      </c>
      <c r="H31" s="39">
        <v>0</v>
      </c>
      <c r="I31" s="39">
        <v>0</v>
      </c>
      <c r="J31" s="39">
        <v>0</v>
      </c>
      <c r="K31" s="39">
        <v>0</v>
      </c>
      <c r="L31" s="39">
        <v>0</v>
      </c>
      <c r="M31" s="39">
        <v>0</v>
      </c>
      <c r="N31" s="39">
        <v>0</v>
      </c>
      <c r="O31" s="39">
        <v>0</v>
      </c>
      <c r="P31" s="39">
        <v>0</v>
      </c>
      <c r="Q31" s="39">
        <v>0</v>
      </c>
      <c r="R31" s="39">
        <v>-80</v>
      </c>
      <c r="S31" s="51">
        <v>-1486</v>
      </c>
      <c r="T31" s="51">
        <v>-2695</v>
      </c>
      <c r="U31" s="51">
        <v>-3079</v>
      </c>
      <c r="V31" s="51">
        <v>-3079</v>
      </c>
      <c r="W31" s="51">
        <v>-654</v>
      </c>
      <c r="X31" s="51">
        <v>-1611</v>
      </c>
      <c r="Y31" s="51">
        <v>-2802</v>
      </c>
      <c r="Z31" s="51">
        <v>-3880</v>
      </c>
      <c r="AA31" s="107">
        <v>-3880</v>
      </c>
      <c r="AB31" s="51">
        <v>-1085</v>
      </c>
      <c r="AC31" s="51">
        <v>-2022</v>
      </c>
      <c r="AD31" s="51">
        <v>-2778</v>
      </c>
      <c r="AE31" s="51">
        <v>-4127</v>
      </c>
      <c r="AF31" s="107">
        <f>+AE31</f>
        <v>-4127</v>
      </c>
      <c r="AJ31" s="76"/>
      <c r="AK31" s="76"/>
    </row>
    <row r="32" spans="2:37" s="2" customFormat="1">
      <c r="B32" s="58" t="s">
        <v>222</v>
      </c>
      <c r="C32" s="60">
        <f t="shared" ref="C32:S32" si="45">SUM(C26:C31)</f>
        <v>-1381</v>
      </c>
      <c r="D32" s="60">
        <f t="shared" si="45"/>
        <v>-2048</v>
      </c>
      <c r="E32" s="60">
        <f t="shared" si="45"/>
        <v>-2080</v>
      </c>
      <c r="F32" s="60">
        <f t="shared" si="45"/>
        <v>-1670</v>
      </c>
      <c r="G32" s="60">
        <f t="shared" si="45"/>
        <v>-1670</v>
      </c>
      <c r="H32" s="60">
        <f t="shared" si="45"/>
        <v>279</v>
      </c>
      <c r="I32" s="60">
        <f t="shared" si="45"/>
        <v>1504</v>
      </c>
      <c r="J32" s="60">
        <f t="shared" si="45"/>
        <v>2669</v>
      </c>
      <c r="K32" s="60">
        <f t="shared" si="45"/>
        <v>4066</v>
      </c>
      <c r="L32" s="60">
        <f t="shared" si="45"/>
        <v>4066</v>
      </c>
      <c r="M32" s="60">
        <f t="shared" si="45"/>
        <v>548</v>
      </c>
      <c r="N32" s="60">
        <f t="shared" si="45"/>
        <v>414</v>
      </c>
      <c r="O32" s="60">
        <f t="shared" si="45"/>
        <v>1234</v>
      </c>
      <c r="P32" s="60">
        <f t="shared" si="45"/>
        <v>1969</v>
      </c>
      <c r="Q32" s="60">
        <f t="shared" si="45"/>
        <v>1969</v>
      </c>
      <c r="R32" s="60">
        <f t="shared" si="45"/>
        <v>468</v>
      </c>
      <c r="S32" s="60">
        <f t="shared" si="45"/>
        <v>-2090</v>
      </c>
      <c r="T32" s="60">
        <f t="shared" ref="T32:W32" si="46">SUM(T26:T31)</f>
        <v>-2816</v>
      </c>
      <c r="U32" s="60">
        <f t="shared" si="46"/>
        <v>-12322</v>
      </c>
      <c r="V32" s="60">
        <f t="shared" si="46"/>
        <v>-12322</v>
      </c>
      <c r="W32" s="60">
        <f t="shared" si="46"/>
        <v>-803</v>
      </c>
      <c r="X32" s="60">
        <f t="shared" ref="X32:Y32" si="47">SUM(X26:X31)</f>
        <v>23430</v>
      </c>
      <c r="Y32" s="60">
        <f t="shared" si="47"/>
        <v>23215</v>
      </c>
      <c r="Z32" s="60">
        <f t="shared" ref="Z32:AB32" si="48">SUM(Z26:Z31)</f>
        <v>23137</v>
      </c>
      <c r="AA32" s="60">
        <f t="shared" si="48"/>
        <v>23137</v>
      </c>
      <c r="AB32" s="60">
        <f t="shared" si="48"/>
        <v>-891</v>
      </c>
      <c r="AC32" s="60">
        <f t="shared" ref="AC32:AF32" si="49">SUM(AC26:AC31)</f>
        <v>-3874</v>
      </c>
      <c r="AD32" s="60">
        <f t="shared" si="49"/>
        <v>-7666</v>
      </c>
      <c r="AE32" s="60">
        <f t="shared" si="49"/>
        <v>-8323</v>
      </c>
      <c r="AF32" s="60">
        <f t="shared" si="49"/>
        <v>-8323</v>
      </c>
      <c r="AJ32" s="76"/>
      <c r="AK32" s="76"/>
    </row>
    <row r="33" spans="2:37" s="2" customFormat="1">
      <c r="B33" s="19" t="s">
        <v>223</v>
      </c>
      <c r="C33" s="51">
        <v>-1288</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39">
        <v>0</v>
      </c>
      <c r="U33" s="39">
        <v>0</v>
      </c>
      <c r="V33" s="39">
        <v>0</v>
      </c>
      <c r="W33" s="39">
        <v>0</v>
      </c>
      <c r="X33" s="39">
        <v>0</v>
      </c>
      <c r="Y33" s="39">
        <v>0</v>
      </c>
      <c r="Z33" s="39">
        <v>0</v>
      </c>
      <c r="AA33" s="39">
        <v>0</v>
      </c>
      <c r="AB33" s="39">
        <v>0</v>
      </c>
      <c r="AC33" s="39">
        <v>0</v>
      </c>
      <c r="AD33" s="39">
        <v>0</v>
      </c>
      <c r="AE33" s="39">
        <v>0</v>
      </c>
      <c r="AF33" s="39">
        <f>+AE33</f>
        <v>0</v>
      </c>
      <c r="AJ33" s="76"/>
      <c r="AK33" s="76"/>
    </row>
    <row r="34" spans="2:37" s="2" customFormat="1">
      <c r="B34" s="19" t="s">
        <v>224</v>
      </c>
      <c r="C34" s="51">
        <v>-179</v>
      </c>
      <c r="D34" s="51">
        <v>-295</v>
      </c>
      <c r="E34" s="51">
        <v>-672</v>
      </c>
      <c r="F34" s="51">
        <v>-370</v>
      </c>
      <c r="G34" s="51">
        <v>-370</v>
      </c>
      <c r="H34" s="51">
        <v>-1006</v>
      </c>
      <c r="I34" s="51">
        <v>-38</v>
      </c>
      <c r="J34" s="51">
        <v>53</v>
      </c>
      <c r="K34" s="51">
        <v>732</v>
      </c>
      <c r="L34" s="51">
        <v>732</v>
      </c>
      <c r="M34" s="51">
        <v>-433</v>
      </c>
      <c r="N34" s="51">
        <v>-245</v>
      </c>
      <c r="O34" s="51">
        <v>-368</v>
      </c>
      <c r="P34" s="51">
        <v>-446</v>
      </c>
      <c r="Q34" s="51">
        <v>-446</v>
      </c>
      <c r="R34" s="51">
        <v>-285</v>
      </c>
      <c r="S34" s="51">
        <v>-760</v>
      </c>
      <c r="T34" s="51">
        <v>-1173</v>
      </c>
      <c r="U34" s="51">
        <v>-518</v>
      </c>
      <c r="V34" s="51">
        <v>-518</v>
      </c>
      <c r="W34" s="51">
        <v>45</v>
      </c>
      <c r="X34" s="51">
        <v>-696</v>
      </c>
      <c r="Y34" s="51">
        <v>-431</v>
      </c>
      <c r="Z34" s="51">
        <v>390</v>
      </c>
      <c r="AA34" s="107">
        <v>390</v>
      </c>
      <c r="AB34" s="51">
        <v>-846</v>
      </c>
      <c r="AC34" s="51">
        <v>-762</v>
      </c>
      <c r="AD34" s="51">
        <v>-292</v>
      </c>
      <c r="AE34" s="51">
        <v>-959</v>
      </c>
      <c r="AF34" s="39">
        <f t="shared" ref="AF34:AF36" si="50">+AE34</f>
        <v>-959</v>
      </c>
      <c r="AJ34" s="76"/>
      <c r="AK34" s="76"/>
    </row>
    <row r="35" spans="2:37" s="2" customFormat="1">
      <c r="B35" s="19" t="s">
        <v>252</v>
      </c>
      <c r="C35" s="51">
        <v>-2419</v>
      </c>
      <c r="D35" s="51">
        <v>-2389</v>
      </c>
      <c r="E35" s="51">
        <v>-2435</v>
      </c>
      <c r="F35" s="51">
        <v>-2224</v>
      </c>
      <c r="G35" s="51">
        <v>-2224</v>
      </c>
      <c r="H35" s="51">
        <v>-3</v>
      </c>
      <c r="I35" s="51">
        <v>56</v>
      </c>
      <c r="J35" s="51">
        <v>117</v>
      </c>
      <c r="K35" s="51">
        <v>141</v>
      </c>
      <c r="L35" s="51">
        <v>141</v>
      </c>
      <c r="M35" s="51">
        <v>15</v>
      </c>
      <c r="N35" s="51">
        <v>-8</v>
      </c>
      <c r="O35" s="51">
        <v>15</v>
      </c>
      <c r="P35" s="51">
        <v>70</v>
      </c>
      <c r="Q35" s="51">
        <v>70</v>
      </c>
      <c r="R35" s="51">
        <v>69</v>
      </c>
      <c r="S35" s="51">
        <v>139</v>
      </c>
      <c r="T35" s="51">
        <v>184</v>
      </c>
      <c r="U35" s="51">
        <v>146</v>
      </c>
      <c r="V35" s="51">
        <v>146</v>
      </c>
      <c r="W35" s="51">
        <v>29</v>
      </c>
      <c r="X35" s="51">
        <v>62</v>
      </c>
      <c r="Y35" s="51">
        <v>-14</v>
      </c>
      <c r="Z35" s="51">
        <v>62</v>
      </c>
      <c r="AA35" s="107">
        <v>62</v>
      </c>
      <c r="AB35" s="51">
        <v>18</v>
      </c>
      <c r="AC35" s="51">
        <v>-8</v>
      </c>
      <c r="AD35" s="51">
        <v>-61</v>
      </c>
      <c r="AE35" s="51">
        <v>-72</v>
      </c>
      <c r="AF35" s="39">
        <f t="shared" si="50"/>
        <v>-72</v>
      </c>
      <c r="AJ35" s="76"/>
      <c r="AK35" s="76"/>
    </row>
    <row r="36" spans="2:37" s="2" customFormat="1">
      <c r="B36" s="19" t="s">
        <v>253</v>
      </c>
      <c r="C36" s="39">
        <v>0</v>
      </c>
      <c r="D36" s="51">
        <v>-76</v>
      </c>
      <c r="E36" s="51">
        <v>-174</v>
      </c>
      <c r="F36" s="51">
        <v>-151</v>
      </c>
      <c r="G36" s="51">
        <v>-151</v>
      </c>
      <c r="H36" s="39">
        <v>0</v>
      </c>
      <c r="I36" s="39">
        <v>-7</v>
      </c>
      <c r="J36" s="39">
        <v>-54</v>
      </c>
      <c r="K36" s="51">
        <v>-51</v>
      </c>
      <c r="L36" s="51">
        <v>-51</v>
      </c>
      <c r="M36" s="39">
        <v>16</v>
      </c>
      <c r="N36" s="39">
        <v>16</v>
      </c>
      <c r="O36" s="39">
        <v>27</v>
      </c>
      <c r="P36" s="39">
        <v>66</v>
      </c>
      <c r="Q36" s="39">
        <v>66</v>
      </c>
      <c r="R36" s="39">
        <v>75</v>
      </c>
      <c r="S36" s="39">
        <v>119</v>
      </c>
      <c r="T36" s="39">
        <v>134</v>
      </c>
      <c r="U36" s="39">
        <v>164</v>
      </c>
      <c r="V36" s="39">
        <v>164</v>
      </c>
      <c r="W36" s="39">
        <v>-2</v>
      </c>
      <c r="X36" s="39">
        <v>-18</v>
      </c>
      <c r="Y36" s="39">
        <v>-2</v>
      </c>
      <c r="Z36" s="39">
        <v>-10</v>
      </c>
      <c r="AA36" s="39">
        <v>-10</v>
      </c>
      <c r="AB36" s="39">
        <v>-24</v>
      </c>
      <c r="AC36" s="39">
        <v>-19</v>
      </c>
      <c r="AD36" s="39">
        <v>-44</v>
      </c>
      <c r="AE36" s="39">
        <v>-63</v>
      </c>
      <c r="AF36" s="39">
        <f t="shared" si="50"/>
        <v>-63</v>
      </c>
      <c r="AJ36" s="76"/>
      <c r="AK36" s="76"/>
    </row>
    <row r="37" spans="2:37" s="2" customFormat="1">
      <c r="B37" s="46" t="s">
        <v>289</v>
      </c>
      <c r="C37" s="24">
        <f t="shared" ref="C37:S37" si="51">SUM(C32:C36)+C20</f>
        <v>-15766</v>
      </c>
      <c r="D37" s="24">
        <f t="shared" si="51"/>
        <v>-15307</v>
      </c>
      <c r="E37" s="24">
        <f t="shared" si="51"/>
        <v>-15860</v>
      </c>
      <c r="F37" s="24">
        <f t="shared" si="51"/>
        <v>-14914</v>
      </c>
      <c r="G37" s="24">
        <f t="shared" si="51"/>
        <v>-14914</v>
      </c>
      <c r="H37" s="24">
        <f t="shared" si="51"/>
        <v>-15644</v>
      </c>
      <c r="I37" s="24">
        <f t="shared" si="51"/>
        <v>-13399</v>
      </c>
      <c r="J37" s="24">
        <f t="shared" si="51"/>
        <v>-12129</v>
      </c>
      <c r="K37" s="24">
        <f t="shared" si="51"/>
        <v>-10026</v>
      </c>
      <c r="L37" s="24">
        <f t="shared" si="51"/>
        <v>-10026</v>
      </c>
      <c r="M37" s="24">
        <f t="shared" si="51"/>
        <v>-9880</v>
      </c>
      <c r="N37" s="24">
        <f t="shared" si="51"/>
        <v>-9849</v>
      </c>
      <c r="O37" s="24">
        <f t="shared" si="51"/>
        <v>-9118</v>
      </c>
      <c r="P37" s="24">
        <f t="shared" si="51"/>
        <v>-8367</v>
      </c>
      <c r="Q37" s="24">
        <f t="shared" si="51"/>
        <v>-8367</v>
      </c>
      <c r="R37" s="24">
        <f t="shared" si="51"/>
        <v>-8040</v>
      </c>
      <c r="S37" s="24">
        <f t="shared" si="51"/>
        <v>-10959</v>
      </c>
      <c r="T37" s="24">
        <f t="shared" ref="T37:U37" si="52">SUM(T32:T36)+T20</f>
        <v>-12038</v>
      </c>
      <c r="U37" s="24">
        <f t="shared" si="52"/>
        <v>-20897</v>
      </c>
      <c r="V37" s="24">
        <f t="shared" ref="V37" si="53">SUM(V32:V36)+V20</f>
        <v>-20897</v>
      </c>
      <c r="W37" s="24">
        <f t="shared" ref="W37:X37" si="54">SUM(W32:W36)+W20</f>
        <v>-21628</v>
      </c>
      <c r="X37" s="24">
        <f t="shared" si="54"/>
        <v>1881</v>
      </c>
      <c r="Y37" s="24">
        <f t="shared" ref="Y37:AB37" si="55">SUM(Y32:Y36)+Y20</f>
        <v>1871</v>
      </c>
      <c r="Z37" s="24">
        <f t="shared" si="55"/>
        <v>2682</v>
      </c>
      <c r="AA37" s="24">
        <f t="shared" si="55"/>
        <v>2682</v>
      </c>
      <c r="AB37" s="24">
        <f t="shared" si="55"/>
        <v>939</v>
      </c>
      <c r="AC37" s="24">
        <f t="shared" ref="AC37:AF37" si="56">SUM(AC32:AC36)+AC20</f>
        <v>-1981</v>
      </c>
      <c r="AD37" s="24">
        <f>SUM(AD32:AD36)+AD20</f>
        <v>-5381</v>
      </c>
      <c r="AE37" s="24">
        <f>SUM(AE32:AE36)+AE20</f>
        <v>-6735</v>
      </c>
      <c r="AF37" s="24">
        <f t="shared" si="56"/>
        <v>-6735</v>
      </c>
      <c r="AJ37" s="76"/>
      <c r="AK37" s="76"/>
    </row>
    <row r="38" spans="2:37" s="2" customFormat="1">
      <c r="B38" s="65" t="s">
        <v>27</v>
      </c>
      <c r="C38" s="66">
        <f>(-C37/BS!C23)*100</f>
        <v>52.574363078564758</v>
      </c>
      <c r="D38" s="66">
        <f>(-D37/BS!D23)*100</f>
        <v>49.463581723001361</v>
      </c>
      <c r="E38" s="66">
        <f>(-E37/BS!E23)*100</f>
        <v>49.38348486735584</v>
      </c>
      <c r="F38" s="66">
        <f>(-F37/BS!F23)*100</f>
        <v>51.675271127126578</v>
      </c>
      <c r="G38" s="66">
        <f>(-G37/BS!F23)*100</f>
        <v>51.675271127126578</v>
      </c>
      <c r="H38" s="66">
        <f>(-H37/BS!G23)*100</f>
        <v>50.851644779612535</v>
      </c>
      <c r="I38" s="66">
        <f>(-I37/BS!H23)*100</f>
        <v>45.233272567686178</v>
      </c>
      <c r="J38" s="66">
        <f>(-J37/BS!I23)*100</f>
        <v>40.582862113962591</v>
      </c>
      <c r="K38" s="66">
        <f>(-K37/BS!J23)*100</f>
        <v>34.628535903015234</v>
      </c>
      <c r="L38" s="66">
        <f>(-L37/BS!J23)*100</f>
        <v>34.628535903015234</v>
      </c>
      <c r="M38" s="66">
        <f>(-M37/BS!K23)*100</f>
        <v>31.843233312921004</v>
      </c>
      <c r="N38" s="66">
        <f>(-N37/BS!L23)*100</f>
        <v>32.41935483870968</v>
      </c>
      <c r="O38" s="66">
        <f>(-O37/BS!M23)*100</f>
        <v>28.74074074074074</v>
      </c>
      <c r="P38" s="66">
        <f>(-P37/BS!N23)*100</f>
        <v>25.356082186799199</v>
      </c>
      <c r="Q38" s="66">
        <f>(-Q37/BS!N23)*100</f>
        <v>25.356082186799199</v>
      </c>
      <c r="R38" s="66">
        <f>(-R37/BS!O23)*100</f>
        <v>23.155348194228441</v>
      </c>
      <c r="S38" s="66">
        <f>(-S37/BS!P23)*100</f>
        <v>30.993523572499221</v>
      </c>
      <c r="T38" s="66">
        <f>(-T37/BS!Q23)*100</f>
        <v>32.577397705130977</v>
      </c>
      <c r="U38" s="66">
        <f>(-U37/BS!R23)*100</f>
        <v>55.743171148100721</v>
      </c>
      <c r="V38" s="66">
        <f>(-V37/BS!R23)*100</f>
        <v>55.743171148100721</v>
      </c>
      <c r="W38" s="66">
        <f>(-W37/BS!S23)*100</f>
        <v>56.061587910521268</v>
      </c>
      <c r="X38" s="66">
        <f>(-X37/BS!T23)*100</f>
        <v>-4.2370590620354101</v>
      </c>
      <c r="Y38" s="66">
        <f>(-Y37/BS!U23)*100</f>
        <v>-4.2674999429783549</v>
      </c>
      <c r="Z38" s="66">
        <f>(-Z37/BS!V23)*100</f>
        <v>-6.4274929901502631</v>
      </c>
      <c r="AA38" s="66">
        <f>(-AA37/BS!V23)*100</f>
        <v>-6.4274929901502631</v>
      </c>
      <c r="AB38" s="66">
        <f>(-AB37/BS!W23)*100</f>
        <v>-2.1800705794947994</v>
      </c>
      <c r="AC38" s="66">
        <f>(-AC37/BS!X23)*100</f>
        <v>4.8014930437733288</v>
      </c>
      <c r="AD38" s="66">
        <f>(-AD37/BS!Y23)*100</f>
        <v>13.306132542037584</v>
      </c>
      <c r="AE38" s="66">
        <f>(-AE37/BS!Z23)*100</f>
        <v>16.201977435107892</v>
      </c>
      <c r="AF38" s="66">
        <f>(-AF37/BS!Z23)*100</f>
        <v>16.201977435107892</v>
      </c>
      <c r="AJ38" s="76"/>
      <c r="AK38" s="76"/>
    </row>
    <row r="39" spans="2:37" s="2" customFormat="1">
      <c r="B39" s="65" t="s">
        <v>254</v>
      </c>
      <c r="C39" s="68">
        <v>2.5</v>
      </c>
      <c r="D39" s="67">
        <v>2.5</v>
      </c>
      <c r="E39" s="67">
        <v>2.6</v>
      </c>
      <c r="F39" s="67">
        <v>2.5</v>
      </c>
      <c r="G39" s="67">
        <v>2.5</v>
      </c>
      <c r="H39" s="67">
        <v>2.6</v>
      </c>
      <c r="I39" s="67">
        <v>2.4</v>
      </c>
      <c r="J39" s="67">
        <v>2.2000000000000002</v>
      </c>
      <c r="K39" s="67">
        <v>1.7</v>
      </c>
      <c r="L39" s="67">
        <v>1.7</v>
      </c>
      <c r="M39" s="67">
        <v>1.6</v>
      </c>
      <c r="N39" s="67">
        <v>1.5</v>
      </c>
      <c r="O39" s="67">
        <v>1.3</v>
      </c>
      <c r="P39" s="67">
        <v>1.2</v>
      </c>
      <c r="Q39" s="67">
        <v>1.2</v>
      </c>
      <c r="R39" s="67">
        <v>1.1000000000000001</v>
      </c>
      <c r="S39" s="67">
        <v>1.4</v>
      </c>
      <c r="T39" s="67">
        <v>1.5</v>
      </c>
      <c r="U39" s="67">
        <v>2.4</v>
      </c>
      <c r="V39" s="67">
        <v>2.4</v>
      </c>
      <c r="W39" s="67">
        <v>2.4</v>
      </c>
      <c r="X39" s="67">
        <v>-0.1</v>
      </c>
      <c r="Y39" s="67">
        <v>-0.1</v>
      </c>
      <c r="Z39" s="67">
        <v>-0.2</v>
      </c>
      <c r="AA39" s="67">
        <v>-0.2</v>
      </c>
      <c r="AB39" s="67">
        <v>-0.1</v>
      </c>
      <c r="AC39" s="67">
        <v>0.3</v>
      </c>
      <c r="AD39" s="67">
        <v>0.8</v>
      </c>
      <c r="AE39" s="67">
        <v>0.9</v>
      </c>
      <c r="AF39" s="67">
        <f>+AE39</f>
        <v>0.9</v>
      </c>
      <c r="AJ39" s="76"/>
      <c r="AK39" s="76"/>
    </row>
    <row r="40" spans="2:37" s="2" customFormat="1">
      <c r="B40" s="131" t="s">
        <v>225</v>
      </c>
      <c r="C40" s="64"/>
      <c r="D40" s="64"/>
      <c r="E40" s="64"/>
      <c r="F40" s="64"/>
      <c r="G40" s="64"/>
      <c r="H40" s="64"/>
      <c r="I40" s="69"/>
      <c r="J40" s="69"/>
      <c r="K40" s="69"/>
      <c r="L40" s="78"/>
      <c r="M40" s="69"/>
      <c r="N40" s="69"/>
      <c r="O40" s="69"/>
      <c r="P40" s="69"/>
      <c r="Q40" s="69"/>
      <c r="R40" s="69"/>
      <c r="S40" s="69"/>
      <c r="V40" s="69"/>
      <c r="W40" s="69"/>
      <c r="X40" s="69"/>
      <c r="Y40" s="69"/>
      <c r="Z40" s="69"/>
      <c r="AA40" s="69"/>
      <c r="AB40" s="69"/>
      <c r="AC40" s="69"/>
      <c r="AD40" s="69"/>
      <c r="AE40" s="69"/>
      <c r="AF40" s="69"/>
      <c r="AJ40" s="76"/>
      <c r="AK40" s="76"/>
    </row>
    <row r="41" spans="2:37" s="2" customFormat="1">
      <c r="B41" s="140" t="s">
        <v>309</v>
      </c>
      <c r="E41" s="59"/>
      <c r="F41" s="59"/>
      <c r="G41" s="59"/>
      <c r="H41" s="59"/>
      <c r="I41" s="69"/>
      <c r="J41" s="78"/>
      <c r="K41" s="69"/>
      <c r="L41" s="78"/>
      <c r="M41" s="78"/>
      <c r="N41" s="69"/>
      <c r="O41" s="69"/>
      <c r="P41" s="69"/>
      <c r="Q41" s="69"/>
      <c r="R41" s="69"/>
      <c r="S41" s="69"/>
      <c r="V41" s="69"/>
      <c r="W41" s="69"/>
      <c r="X41" s="69"/>
      <c r="Y41" s="69"/>
      <c r="Z41" s="69"/>
      <c r="AA41" s="69"/>
      <c r="AB41" s="69"/>
      <c r="AC41" s="69"/>
      <c r="AD41" s="69"/>
      <c r="AE41" s="69"/>
      <c r="AF41" s="69"/>
      <c r="AJ41" s="76"/>
      <c r="AK41" s="76"/>
    </row>
    <row r="42" spans="2:37" s="2" customFormat="1">
      <c r="B42" s="131" t="s">
        <v>310</v>
      </c>
      <c r="G42" s="92"/>
      <c r="H42" s="92"/>
      <c r="I42" s="92"/>
      <c r="J42" s="92"/>
      <c r="K42" s="92"/>
      <c r="L42" s="92"/>
      <c r="M42" s="92"/>
      <c r="N42" s="92"/>
      <c r="O42" s="92"/>
      <c r="P42" s="92"/>
      <c r="Q42" s="92"/>
      <c r="R42" s="92"/>
      <c r="S42" s="92"/>
      <c r="V42" s="92"/>
      <c r="W42" s="92"/>
      <c r="X42" s="92"/>
      <c r="Y42" s="92"/>
      <c r="Z42" s="92"/>
      <c r="AA42" s="92"/>
      <c r="AB42" s="92"/>
      <c r="AC42" s="92"/>
      <c r="AD42" s="92"/>
      <c r="AE42" s="92"/>
      <c r="AF42" s="92"/>
      <c r="AJ42" s="76"/>
      <c r="AK42" s="76"/>
    </row>
    <row r="43" spans="2:37" s="2" customFormat="1">
      <c r="B43" s="69"/>
      <c r="C43" s="91"/>
      <c r="D43" s="91"/>
      <c r="E43" s="91"/>
      <c r="F43" s="91"/>
      <c r="G43" s="91"/>
      <c r="H43" s="91"/>
      <c r="I43" s="91"/>
      <c r="J43" s="91"/>
      <c r="K43" s="91"/>
      <c r="L43" s="91"/>
      <c r="M43" s="91"/>
      <c r="N43" s="91"/>
      <c r="O43" s="91"/>
      <c r="P43" s="91"/>
      <c r="Q43" s="91"/>
      <c r="R43" s="91"/>
      <c r="S43" s="91"/>
      <c r="V43" s="91"/>
      <c r="W43" s="91"/>
      <c r="X43" s="91"/>
      <c r="Y43" s="91"/>
      <c r="Z43" s="91"/>
      <c r="AA43" s="91"/>
      <c r="AB43" s="91"/>
      <c r="AC43" s="91"/>
      <c r="AD43" s="91"/>
      <c r="AE43" s="91"/>
      <c r="AF43" s="91"/>
      <c r="AJ43" s="76"/>
      <c r="AK43" s="76"/>
    </row>
    <row r="44" spans="2:37" s="2" customFormat="1">
      <c r="Q44" s="77"/>
      <c r="V44" s="77"/>
      <c r="AA44" s="77"/>
      <c r="AF44" s="77"/>
      <c r="AJ44" s="76"/>
      <c r="AK44" s="76"/>
    </row>
    <row r="45" spans="2:37">
      <c r="B45" s="4" t="s">
        <v>24</v>
      </c>
      <c r="C45" s="7" t="s">
        <v>145</v>
      </c>
      <c r="D45" s="7" t="s">
        <v>146</v>
      </c>
      <c r="E45" s="7" t="s">
        <v>147</v>
      </c>
      <c r="F45" s="7" t="s">
        <v>148</v>
      </c>
      <c r="G45" s="7" t="s">
        <v>8</v>
      </c>
      <c r="H45" s="7" t="s">
        <v>149</v>
      </c>
      <c r="I45" s="7" t="s">
        <v>150</v>
      </c>
      <c r="J45" s="7" t="s">
        <v>151</v>
      </c>
      <c r="K45" s="7" t="s">
        <v>152</v>
      </c>
      <c r="L45" s="7" t="s">
        <v>9</v>
      </c>
      <c r="M45" s="7" t="s">
        <v>153</v>
      </c>
      <c r="N45" s="7" t="s">
        <v>154</v>
      </c>
      <c r="O45" s="7" t="s">
        <v>155</v>
      </c>
      <c r="P45" s="7" t="s">
        <v>156</v>
      </c>
      <c r="Q45" s="7" t="s">
        <v>10</v>
      </c>
      <c r="R45" s="7" t="s">
        <v>157</v>
      </c>
      <c r="S45" s="7" t="s">
        <v>158</v>
      </c>
      <c r="T45" s="7" t="s">
        <v>159</v>
      </c>
      <c r="U45" s="7" t="s">
        <v>240</v>
      </c>
      <c r="V45" s="7" t="s">
        <v>241</v>
      </c>
      <c r="W45" s="7" t="s">
        <v>243</v>
      </c>
      <c r="X45" s="7" t="s">
        <v>247</v>
      </c>
      <c r="Y45" s="7" t="s">
        <v>255</v>
      </c>
      <c r="Z45" s="7" t="s">
        <v>257</v>
      </c>
      <c r="AA45" s="7" t="s">
        <v>258</v>
      </c>
      <c r="AB45" s="7" t="s">
        <v>259</v>
      </c>
      <c r="AC45" s="7" t="str">
        <f>+AC3</f>
        <v>Q2 2024</v>
      </c>
      <c r="AD45" s="7" t="str">
        <f>+AD3</f>
        <v>Q3 2024</v>
      </c>
      <c r="AE45" s="7" t="s">
        <v>301</v>
      </c>
      <c r="AF45" s="7" t="s">
        <v>302</v>
      </c>
      <c r="AJ45" s="76"/>
      <c r="AK45" s="76"/>
    </row>
    <row r="46" spans="2:37" s="2" customFormat="1">
      <c r="B46" s="10" t="s">
        <v>226</v>
      </c>
      <c r="C46" s="22">
        <v>2368</v>
      </c>
      <c r="D46" s="22">
        <v>2435</v>
      </c>
      <c r="E46" s="22">
        <v>2891</v>
      </c>
      <c r="F46" s="22">
        <f>C14+D14+E14+F14</f>
        <v>3205</v>
      </c>
      <c r="G46" s="22">
        <f>G14</f>
        <v>3205</v>
      </c>
      <c r="H46" s="22">
        <f>D14+E14+F14+H14</f>
        <v>3557</v>
      </c>
      <c r="I46" s="22">
        <f>E14+F14+H14+I14</f>
        <v>3887</v>
      </c>
      <c r="J46" s="22">
        <f>F14+H14+I14+J14</f>
        <v>3723</v>
      </c>
      <c r="K46" s="22">
        <f>H14+I14+J14+K14</f>
        <v>3855</v>
      </c>
      <c r="L46" s="22">
        <f>L14</f>
        <v>3855</v>
      </c>
      <c r="M46" s="22">
        <f>I14+J14+K14+M14</f>
        <v>3775</v>
      </c>
      <c r="N46" s="22">
        <f>J14+K14+M14+N14</f>
        <v>3567</v>
      </c>
      <c r="O46" s="22">
        <f>K14+M14+N14+O14</f>
        <v>3653</v>
      </c>
      <c r="P46" s="22">
        <f>M14+N14+O14+P14</f>
        <v>3299</v>
      </c>
      <c r="Q46" s="22">
        <f>Q14</f>
        <v>3299</v>
      </c>
      <c r="R46" s="22">
        <f>N14+O14+P14+R14</f>
        <v>3143</v>
      </c>
      <c r="S46" s="22">
        <f>O14+P14+R14+S14</f>
        <v>3077</v>
      </c>
      <c r="T46" s="22">
        <f>P14+R14+S14+T14</f>
        <v>2991</v>
      </c>
      <c r="U46" s="22">
        <f>R14+S14+T14+U14</f>
        <v>3732</v>
      </c>
      <c r="V46" s="22">
        <f>V14</f>
        <v>3732</v>
      </c>
      <c r="W46" s="22">
        <f>S14+T14+U14+W14</f>
        <v>3953</v>
      </c>
      <c r="X46" s="22">
        <f>T14+U14+W14+X14</f>
        <v>4740</v>
      </c>
      <c r="Y46" s="22">
        <f>U14+W14+X14+Y14</f>
        <v>5420</v>
      </c>
      <c r="Z46" s="22">
        <f>W14+X14+Y14+Z14</f>
        <v>5063</v>
      </c>
      <c r="AA46" s="22">
        <f>AA14</f>
        <v>5063</v>
      </c>
      <c r="AB46" s="22">
        <f>X14+Y14+Z14+AB14</f>
        <v>5232</v>
      </c>
      <c r="AC46" s="106">
        <f>Y14+Z14+AB14+AC14</f>
        <v>4837</v>
      </c>
      <c r="AD46" s="106">
        <f>Z14+AB14+AC14+AD14</f>
        <v>4651</v>
      </c>
      <c r="AE46" s="22">
        <f>AB14+AC14+AD14+AE14</f>
        <v>5011</v>
      </c>
      <c r="AF46" s="22">
        <f>AF14</f>
        <v>5011</v>
      </c>
      <c r="AJ46" s="76"/>
      <c r="AK46" s="76"/>
    </row>
    <row r="47" spans="2:37" s="2" customFormat="1">
      <c r="B47" s="19" t="s">
        <v>227</v>
      </c>
      <c r="C47" s="22">
        <f>IS!C89</f>
        <v>3392</v>
      </c>
      <c r="D47" s="22">
        <f>IS!D89</f>
        <v>3477</v>
      </c>
      <c r="E47" s="22">
        <f>IS!E89</f>
        <v>3535</v>
      </c>
      <c r="F47" s="22">
        <f>IS!F89</f>
        <v>3689</v>
      </c>
      <c r="G47" s="22">
        <f>IS!G89</f>
        <v>3689</v>
      </c>
      <c r="H47" s="22">
        <f>IS!H89</f>
        <v>3611</v>
      </c>
      <c r="I47" s="22">
        <f>IS!I89</f>
        <v>3261</v>
      </c>
      <c r="J47" s="22">
        <f>IS!J89</f>
        <v>3043</v>
      </c>
      <c r="K47" s="22">
        <f>IS!K89</f>
        <v>3006</v>
      </c>
      <c r="L47" s="22">
        <f>IS!L89</f>
        <v>3006</v>
      </c>
      <c r="M47" s="22">
        <f>IS!M89</f>
        <v>3123</v>
      </c>
      <c r="N47" s="22">
        <f>IS!N89</f>
        <v>3547</v>
      </c>
      <c r="O47" s="22">
        <f>IS!O89</f>
        <v>3820</v>
      </c>
      <c r="P47" s="22">
        <f>IS!P89</f>
        <v>3903</v>
      </c>
      <c r="Q47" s="22">
        <f>IS!Q89</f>
        <v>3903</v>
      </c>
      <c r="R47" s="22">
        <f>IS!R89</f>
        <v>4151</v>
      </c>
      <c r="S47" s="22">
        <f>IS!S89</f>
        <v>4434</v>
      </c>
      <c r="T47" s="22">
        <f>IS!T89</f>
        <v>4755</v>
      </c>
      <c r="U47" s="22">
        <f>IS!U89</f>
        <v>5066</v>
      </c>
      <c r="V47" s="22">
        <f>IS!V89</f>
        <v>5066</v>
      </c>
      <c r="W47" s="22">
        <f>IS!W89</f>
        <v>5247</v>
      </c>
      <c r="X47" s="22">
        <f>IS!X89</f>
        <v>5370</v>
      </c>
      <c r="Y47" s="22">
        <f>IS!Y89</f>
        <v>5453</v>
      </c>
      <c r="Z47" s="22">
        <f>IS!Z89</f>
        <v>5518</v>
      </c>
      <c r="AA47" s="22">
        <f>IS!AA89</f>
        <v>5518</v>
      </c>
      <c r="AB47" s="22">
        <f>IS!AB89</f>
        <v>5486</v>
      </c>
      <c r="AC47" s="22">
        <f>IS!AC89</f>
        <v>5527</v>
      </c>
      <c r="AD47" s="22">
        <f>IS!AD89</f>
        <v>5486</v>
      </c>
      <c r="AE47" s="22">
        <f>IS!AE89</f>
        <v>5602</v>
      </c>
      <c r="AF47" s="22">
        <f>IS!AF89</f>
        <v>5602</v>
      </c>
      <c r="AJ47" s="76"/>
      <c r="AK47" s="76"/>
    </row>
    <row r="48" spans="2:37" s="2" customFormat="1">
      <c r="B48" s="46" t="s">
        <v>24</v>
      </c>
      <c r="C48" s="47">
        <f t="shared" ref="C48:S48" si="57">C46/C47</f>
        <v>0.69811320754716977</v>
      </c>
      <c r="D48" s="47">
        <f t="shared" si="57"/>
        <v>0.70031636468219727</v>
      </c>
      <c r="E48" s="47">
        <f t="shared" si="57"/>
        <v>0.81782178217821777</v>
      </c>
      <c r="F48" s="47">
        <f t="shared" si="57"/>
        <v>0.8687991325562483</v>
      </c>
      <c r="G48" s="47">
        <f t="shared" si="57"/>
        <v>0.8687991325562483</v>
      </c>
      <c r="H48" s="47">
        <f t="shared" si="57"/>
        <v>0.98504569371365269</v>
      </c>
      <c r="I48" s="47">
        <f t="shared" si="57"/>
        <v>1.1919656547071451</v>
      </c>
      <c r="J48" s="47">
        <f t="shared" si="57"/>
        <v>1.223463687150838</v>
      </c>
      <c r="K48" s="47">
        <f t="shared" si="57"/>
        <v>1.282435129740519</v>
      </c>
      <c r="L48" s="47">
        <f t="shared" si="57"/>
        <v>1.282435129740519</v>
      </c>
      <c r="M48" s="47">
        <f t="shared" si="57"/>
        <v>1.2087736151136728</v>
      </c>
      <c r="N48" s="47">
        <f t="shared" si="57"/>
        <v>1.0056385678037778</v>
      </c>
      <c r="O48" s="47">
        <f t="shared" si="57"/>
        <v>0.95628272251308899</v>
      </c>
      <c r="P48" s="47">
        <f t="shared" si="57"/>
        <v>0.84524724570842946</v>
      </c>
      <c r="Q48" s="47">
        <f t="shared" si="57"/>
        <v>0.84524724570842946</v>
      </c>
      <c r="R48" s="47">
        <f t="shared" si="57"/>
        <v>0.75716694772344018</v>
      </c>
      <c r="S48" s="47">
        <f t="shared" si="57"/>
        <v>0.69395579612088409</v>
      </c>
      <c r="T48" s="47">
        <f t="shared" ref="T48:W48" si="58">T46/T47</f>
        <v>0.6290220820189274</v>
      </c>
      <c r="U48" s="47">
        <f t="shared" si="58"/>
        <v>0.73667587840505333</v>
      </c>
      <c r="V48" s="47">
        <f t="shared" si="58"/>
        <v>0.73667587840505333</v>
      </c>
      <c r="W48" s="47">
        <f t="shared" si="58"/>
        <v>0.75338288545835719</v>
      </c>
      <c r="X48" s="47">
        <f t="shared" ref="X48:Y48" si="59">X46/X47</f>
        <v>0.88268156424581001</v>
      </c>
      <c r="Y48" s="47">
        <f t="shared" si="59"/>
        <v>0.99394828534751511</v>
      </c>
      <c r="Z48" s="47">
        <f t="shared" ref="Z48:AB48" si="60">Z46/Z47</f>
        <v>0.91754258789416454</v>
      </c>
      <c r="AA48" s="47">
        <f t="shared" si="60"/>
        <v>0.91754258789416454</v>
      </c>
      <c r="AB48" s="47">
        <f t="shared" si="60"/>
        <v>0.95370032810791106</v>
      </c>
      <c r="AC48" s="47">
        <f t="shared" ref="AC48:AF48" si="61">AC46/AC47</f>
        <v>0.87515831373258546</v>
      </c>
      <c r="AD48" s="47">
        <f t="shared" si="61"/>
        <v>0.84779438570907761</v>
      </c>
      <c r="AE48" s="47">
        <f t="shared" si="61"/>
        <v>0.89450196358443412</v>
      </c>
      <c r="AF48" s="47">
        <f t="shared" si="61"/>
        <v>0.89450196358443412</v>
      </c>
      <c r="AJ48" s="76"/>
      <c r="AK48" s="76"/>
    </row>
    <row r="49" spans="2:37" s="2" customFormat="1">
      <c r="AJ49" s="76"/>
      <c r="AK49" s="76"/>
    </row>
    <row r="50" spans="2:37" s="2" customFormat="1">
      <c r="Q50" s="77"/>
      <c r="V50" s="77"/>
      <c r="AA50" s="77"/>
      <c r="AF50" s="77"/>
      <c r="AJ50" s="76"/>
      <c r="AK50" s="76"/>
    </row>
    <row r="51" spans="2:37">
      <c r="B51" s="4" t="s">
        <v>52</v>
      </c>
      <c r="C51" s="7" t="s">
        <v>145</v>
      </c>
      <c r="D51" s="7" t="s">
        <v>146</v>
      </c>
      <c r="E51" s="7" t="s">
        <v>147</v>
      </c>
      <c r="F51" s="7" t="s">
        <v>148</v>
      </c>
      <c r="G51" s="7" t="s">
        <v>8</v>
      </c>
      <c r="H51" s="7" t="s">
        <v>149</v>
      </c>
      <c r="I51" s="7" t="s">
        <v>150</v>
      </c>
      <c r="J51" s="7" t="s">
        <v>151</v>
      </c>
      <c r="K51" s="7" t="s">
        <v>152</v>
      </c>
      <c r="L51" s="7" t="s">
        <v>9</v>
      </c>
      <c r="M51" s="7" t="s">
        <v>153</v>
      </c>
      <c r="N51" s="7" t="s">
        <v>154</v>
      </c>
      <c r="O51" s="7" t="s">
        <v>155</v>
      </c>
      <c r="P51" s="7" t="s">
        <v>156</v>
      </c>
      <c r="Q51" s="7" t="s">
        <v>10</v>
      </c>
      <c r="R51" s="7" t="s">
        <v>157</v>
      </c>
      <c r="S51" s="7" t="s">
        <v>158</v>
      </c>
      <c r="T51" s="7" t="s">
        <v>159</v>
      </c>
      <c r="U51" s="7" t="s">
        <v>240</v>
      </c>
      <c r="V51" s="7" t="s">
        <v>241</v>
      </c>
      <c r="W51" s="7" t="s">
        <v>243</v>
      </c>
      <c r="X51" s="7" t="s">
        <v>247</v>
      </c>
      <c r="Y51" s="7" t="s">
        <v>255</v>
      </c>
      <c r="Z51" s="7" t="s">
        <v>257</v>
      </c>
      <c r="AA51" s="7" t="s">
        <v>258</v>
      </c>
      <c r="AB51" s="7" t="s">
        <v>259</v>
      </c>
      <c r="AC51" s="7" t="str">
        <f>+AC45</f>
        <v>Q2 2024</v>
      </c>
      <c r="AD51" s="7" t="str">
        <f>+AD45</f>
        <v>Q3 2024</v>
      </c>
      <c r="AE51" s="7" t="s">
        <v>301</v>
      </c>
      <c r="AF51" s="7" t="s">
        <v>302</v>
      </c>
      <c r="AJ51" s="76"/>
      <c r="AK51" s="76"/>
    </row>
    <row r="52" spans="2:37" s="2" customFormat="1">
      <c r="B52" s="10" t="s">
        <v>228</v>
      </c>
      <c r="C52" s="51">
        <v>2215</v>
      </c>
      <c r="D52" s="51">
        <v>2113</v>
      </c>
      <c r="E52" s="51">
        <v>2648</v>
      </c>
      <c r="F52" s="51">
        <f>F26</f>
        <v>2684</v>
      </c>
      <c r="G52" s="22">
        <f>G26</f>
        <v>2684</v>
      </c>
      <c r="H52" s="51">
        <f>(G26-C26)+H26</f>
        <v>3221</v>
      </c>
      <c r="I52" s="51">
        <f>(G26-D26)+I26</f>
        <v>3690</v>
      </c>
      <c r="J52" s="51">
        <f>(F26-E26)+J26</f>
        <v>3754</v>
      </c>
      <c r="K52" s="51">
        <f>(F26-F26)+K26</f>
        <v>3916</v>
      </c>
      <c r="L52" s="22">
        <f>L26</f>
        <v>3916</v>
      </c>
      <c r="M52" s="51">
        <f>(L26-H26)+M26</f>
        <v>4386</v>
      </c>
      <c r="N52" s="51">
        <f>(L26-I26)+N26</f>
        <v>4382</v>
      </c>
      <c r="O52" s="51">
        <f>(K26-J26)+O26</f>
        <v>4053</v>
      </c>
      <c r="P52" s="51">
        <f>(K26-K26)+P26</f>
        <v>3310</v>
      </c>
      <c r="Q52" s="22">
        <f>Q26</f>
        <v>3310</v>
      </c>
      <c r="R52" s="51">
        <f>(Q26-M26)+R26</f>
        <v>2985</v>
      </c>
      <c r="S52" s="51">
        <f>(Q26-N26)+S26</f>
        <v>2473</v>
      </c>
      <c r="T52" s="51">
        <f>(P26-O26)+T26</f>
        <v>2136</v>
      </c>
      <c r="U52" s="51">
        <f>(Q26-P26)+U26</f>
        <v>3305</v>
      </c>
      <c r="V52" s="22">
        <f>V26</f>
        <v>3305</v>
      </c>
      <c r="W52" s="51">
        <f>(V26-R26)+W26</f>
        <v>2801</v>
      </c>
      <c r="X52" s="51">
        <f>(V26-S26)+X26</f>
        <v>2876</v>
      </c>
      <c r="Y52" s="51">
        <f>(V26-T26)+Y26</f>
        <v>3452</v>
      </c>
      <c r="Z52" s="107">
        <f>(V26-U26)+Z26</f>
        <v>2526</v>
      </c>
      <c r="AA52" s="22">
        <f>AA26</f>
        <v>2526</v>
      </c>
      <c r="AB52" s="51">
        <f>(AA26-W26)+AB26</f>
        <v>2824</v>
      </c>
      <c r="AC52" s="51">
        <f>(AA26-X26)+AC26</f>
        <v>2836</v>
      </c>
      <c r="AD52" s="51">
        <f>(AA26-Y26)+AD26</f>
        <v>2731</v>
      </c>
      <c r="AE52" s="107">
        <f>AE26</f>
        <v>2917</v>
      </c>
      <c r="AF52" s="22">
        <f>+AE52</f>
        <v>2917</v>
      </c>
      <c r="AJ52" s="76"/>
      <c r="AK52" s="76"/>
    </row>
    <row r="53" spans="2:37" s="2" customFormat="1">
      <c r="B53" s="10" t="s">
        <v>267</v>
      </c>
      <c r="C53" s="22">
        <v>271071783</v>
      </c>
      <c r="D53" s="22">
        <v>271071783</v>
      </c>
      <c r="E53" s="22">
        <v>271071783</v>
      </c>
      <c r="F53" s="22">
        <v>271071783</v>
      </c>
      <c r="G53" s="22">
        <v>271071783</v>
      </c>
      <c r="H53" s="22">
        <v>271071783</v>
      </c>
      <c r="I53" s="22">
        <v>271071783</v>
      </c>
      <c r="J53" s="22">
        <v>271071783</v>
      </c>
      <c r="K53" s="22">
        <v>271071783</v>
      </c>
      <c r="L53" s="22">
        <v>271071783</v>
      </c>
      <c r="M53" s="22">
        <v>271071783</v>
      </c>
      <c r="N53" s="22">
        <v>271071783</v>
      </c>
      <c r="O53" s="22">
        <v>271071783</v>
      </c>
      <c r="P53" s="22">
        <v>271071783</v>
      </c>
      <c r="Q53" s="22">
        <v>271071783</v>
      </c>
      <c r="R53" s="22">
        <v>271071253</v>
      </c>
      <c r="S53" s="22">
        <v>269985191</v>
      </c>
      <c r="T53" s="22">
        <v>267202271</v>
      </c>
      <c r="U53" s="22">
        <v>263885220</v>
      </c>
      <c r="V53" s="22">
        <v>263885220</v>
      </c>
      <c r="W53" s="22">
        <v>260044720</v>
      </c>
      <c r="X53" s="22">
        <v>256538341</v>
      </c>
      <c r="Y53" s="22">
        <v>253668430</v>
      </c>
      <c r="Z53" s="22">
        <v>250349374</v>
      </c>
      <c r="AA53" s="22">
        <v>250349374</v>
      </c>
      <c r="AB53" s="22">
        <v>246752073</v>
      </c>
      <c r="AC53" s="22">
        <v>243261237</v>
      </c>
      <c r="AD53" s="22">
        <v>240304515</v>
      </c>
      <c r="AE53" s="22">
        <v>237573828</v>
      </c>
      <c r="AF53" s="22">
        <f>+AE53</f>
        <v>237573828</v>
      </c>
      <c r="AJ53" s="76"/>
      <c r="AK53" s="76"/>
    </row>
    <row r="54" spans="2:37" s="2" customFormat="1">
      <c r="B54" s="46" t="s">
        <v>52</v>
      </c>
      <c r="C54" s="48">
        <f t="shared" ref="C54:S54" si="62">C52*1000000/C53</f>
        <v>8.1712673133521978</v>
      </c>
      <c r="D54" s="48">
        <f t="shared" si="62"/>
        <v>7.794983220367131</v>
      </c>
      <c r="E54" s="48">
        <f t="shared" si="62"/>
        <v>9.7686301786711596</v>
      </c>
      <c r="F54" s="48">
        <f t="shared" si="62"/>
        <v>9.9014363291364784</v>
      </c>
      <c r="G54" s="48">
        <f t="shared" si="62"/>
        <v>9.9014363291364784</v>
      </c>
      <c r="H54" s="48">
        <f t="shared" si="62"/>
        <v>11.882461406910803</v>
      </c>
      <c r="I54" s="48">
        <f t="shared" si="62"/>
        <v>13.612630422695084</v>
      </c>
      <c r="J54" s="48">
        <f t="shared" si="62"/>
        <v>13.848730245744537</v>
      </c>
      <c r="K54" s="48">
        <f t="shared" si="62"/>
        <v>14.446357922838468</v>
      </c>
      <c r="L54" s="48">
        <f t="shared" si="62"/>
        <v>14.446357922838468</v>
      </c>
      <c r="M54" s="48">
        <f t="shared" si="62"/>
        <v>16.180215998357895</v>
      </c>
      <c r="N54" s="48">
        <f t="shared" si="62"/>
        <v>16.165459759417306</v>
      </c>
      <c r="O54" s="48">
        <f t="shared" si="62"/>
        <v>14.951759106553705</v>
      </c>
      <c r="P54" s="48">
        <f t="shared" si="62"/>
        <v>12.210787723338951</v>
      </c>
      <c r="Q54" s="48">
        <f t="shared" si="62"/>
        <v>12.210787723338951</v>
      </c>
      <c r="R54" s="48">
        <f t="shared" si="62"/>
        <v>11.011864839832352</v>
      </c>
      <c r="S54" s="48">
        <f t="shared" si="62"/>
        <v>9.1597616552235266</v>
      </c>
      <c r="T54" s="48">
        <f t="shared" ref="T54:W54" si="63">T52*1000000/T53</f>
        <v>7.9939440335071108</v>
      </c>
      <c r="U54" s="48">
        <f t="shared" si="63"/>
        <v>12.524384654813179</v>
      </c>
      <c r="V54" s="48">
        <f t="shared" si="63"/>
        <v>12.524384654813179</v>
      </c>
      <c r="W54" s="48">
        <f t="shared" si="63"/>
        <v>10.771224272502053</v>
      </c>
      <c r="X54" s="48">
        <f t="shared" ref="X54:Y54" si="64">X52*1000000/X53</f>
        <v>11.210799870261887</v>
      </c>
      <c r="Y54" s="48">
        <f t="shared" si="64"/>
        <v>13.608315390291176</v>
      </c>
      <c r="Z54" s="48">
        <f t="shared" ref="Z54:AB54" si="65">Z52*1000000/Z53</f>
        <v>10.089899405939796</v>
      </c>
      <c r="AA54" s="48">
        <f t="shared" si="65"/>
        <v>10.089899405939796</v>
      </c>
      <c r="AB54" s="48">
        <f t="shared" si="65"/>
        <v>11.444686018909353</v>
      </c>
      <c r="AC54" s="48">
        <f t="shared" ref="AC54:AF54" si="66">AC52*1000000/AC53</f>
        <v>11.658248699935699</v>
      </c>
      <c r="AD54" s="48">
        <f t="shared" si="66"/>
        <v>11.364746933697853</v>
      </c>
      <c r="AE54" s="48">
        <f t="shared" si="66"/>
        <v>12.278288499017661</v>
      </c>
      <c r="AF54" s="48">
        <f t="shared" si="66"/>
        <v>12.278288499017661</v>
      </c>
      <c r="AJ54" s="76"/>
      <c r="AK54" s="76"/>
    </row>
    <row r="55" spans="2:37" s="2" customFormat="1">
      <c r="B55" s="35"/>
      <c r="C55" s="35"/>
      <c r="D55" s="35"/>
      <c r="E55" s="35"/>
      <c r="F55" s="35"/>
      <c r="G55" s="35"/>
      <c r="H55" s="35"/>
      <c r="I55" s="35"/>
      <c r="J55" s="35"/>
      <c r="K55" s="35"/>
      <c r="L55" s="35"/>
      <c r="M55" s="35"/>
      <c r="N55" s="35"/>
      <c r="O55" s="35"/>
      <c r="P55" s="35"/>
      <c r="Q55" s="35"/>
      <c r="R55" s="35"/>
      <c r="S55" s="35"/>
      <c r="V55" s="35"/>
      <c r="W55" s="35"/>
      <c r="X55" s="35"/>
      <c r="Y55" s="35"/>
      <c r="Z55" s="35"/>
      <c r="AA55" s="35"/>
      <c r="AB55" s="35"/>
      <c r="AC55" s="35"/>
      <c r="AD55" s="35"/>
      <c r="AE55" s="35"/>
      <c r="AF55" s="35"/>
      <c r="AJ55" s="76"/>
      <c r="AK55" s="76"/>
    </row>
    <row r="56" spans="2:37" s="2" customFormat="1">
      <c r="Q56" s="77"/>
      <c r="V56" s="77"/>
      <c r="AA56" s="77"/>
      <c r="AF56" s="77"/>
      <c r="AJ56" s="76"/>
      <c r="AK56" s="76"/>
    </row>
    <row r="57" spans="2:37">
      <c r="B57" s="4" t="s">
        <v>67</v>
      </c>
      <c r="C57" s="7" t="s">
        <v>145</v>
      </c>
      <c r="D57" s="7" t="s">
        <v>146</v>
      </c>
      <c r="E57" s="7" t="s">
        <v>147</v>
      </c>
      <c r="F57" s="7" t="s">
        <v>148</v>
      </c>
      <c r="G57" s="7" t="s">
        <v>8</v>
      </c>
      <c r="H57" s="7" t="s">
        <v>149</v>
      </c>
      <c r="I57" s="7" t="s">
        <v>150</v>
      </c>
      <c r="J57" s="7" t="s">
        <v>151</v>
      </c>
      <c r="K57" s="7" t="s">
        <v>152</v>
      </c>
      <c r="L57" s="7" t="s">
        <v>9</v>
      </c>
      <c r="M57" s="7" t="s">
        <v>153</v>
      </c>
      <c r="N57" s="7" t="s">
        <v>154</v>
      </c>
      <c r="O57" s="7" t="s">
        <v>155</v>
      </c>
      <c r="P57" s="7" t="s">
        <v>156</v>
      </c>
      <c r="Q57" s="7" t="s">
        <v>10</v>
      </c>
      <c r="R57" s="7" t="s">
        <v>157</v>
      </c>
      <c r="S57" s="7" t="s">
        <v>158</v>
      </c>
      <c r="T57" s="7" t="s">
        <v>159</v>
      </c>
      <c r="U57" s="7" t="s">
        <v>240</v>
      </c>
      <c r="V57" s="7" t="s">
        <v>241</v>
      </c>
      <c r="W57" s="7" t="s">
        <v>243</v>
      </c>
      <c r="X57" s="7" t="s">
        <v>247</v>
      </c>
      <c r="Y57" s="7" t="s">
        <v>255</v>
      </c>
      <c r="Z57" s="7" t="s">
        <v>257</v>
      </c>
      <c r="AA57" s="7" t="s">
        <v>258</v>
      </c>
      <c r="AB57" s="7" t="s">
        <v>259</v>
      </c>
      <c r="AC57" s="7" t="str">
        <f>+AC51</f>
        <v>Q2 2024</v>
      </c>
      <c r="AD57" s="7" t="str">
        <f>+AD51</f>
        <v>Q3 2024</v>
      </c>
      <c r="AE57" s="7" t="s">
        <v>301</v>
      </c>
      <c r="AF57" s="7" t="s">
        <v>302</v>
      </c>
      <c r="AJ57" s="76"/>
      <c r="AK57" s="76"/>
    </row>
    <row r="58" spans="2:37" s="2" customFormat="1">
      <c r="B58" s="10" t="s">
        <v>226</v>
      </c>
      <c r="C58" s="51">
        <v>2368</v>
      </c>
      <c r="D58" s="51">
        <v>2435</v>
      </c>
      <c r="E58" s="51">
        <v>2891</v>
      </c>
      <c r="F58" s="51">
        <f>F14+E14+D14+C14</f>
        <v>3205</v>
      </c>
      <c r="G58" s="22">
        <f>G14</f>
        <v>3205</v>
      </c>
      <c r="H58" s="51">
        <f>H14+F14+E14+D14</f>
        <v>3557</v>
      </c>
      <c r="I58" s="51">
        <f>I14+H14+F14+E14</f>
        <v>3887</v>
      </c>
      <c r="J58" s="51">
        <f>J14+I14+H14+F14</f>
        <v>3723</v>
      </c>
      <c r="K58" s="51">
        <f>H14+I14+J14+K14</f>
        <v>3855</v>
      </c>
      <c r="L58" s="22">
        <f>L14</f>
        <v>3855</v>
      </c>
      <c r="M58" s="51">
        <f>M14+K14+J14+I14</f>
        <v>3775</v>
      </c>
      <c r="N58" s="51">
        <f>N14+M14+K14+J14</f>
        <v>3567</v>
      </c>
      <c r="O58" s="51">
        <f>O14+N14+M14+K14</f>
        <v>3653</v>
      </c>
      <c r="P58" s="51">
        <f>M14+N14+O14+P14</f>
        <v>3299</v>
      </c>
      <c r="Q58" s="22">
        <f>Q14</f>
        <v>3299</v>
      </c>
      <c r="R58" s="51">
        <f>R14+P14+O14+N14</f>
        <v>3143</v>
      </c>
      <c r="S58" s="51">
        <f>S14+R14+P14+O14</f>
        <v>3077</v>
      </c>
      <c r="T58" s="51">
        <f>T14+S14+R14+P14</f>
        <v>2991</v>
      </c>
      <c r="U58" s="51">
        <f>U14+T14+S14+R14</f>
        <v>3732</v>
      </c>
      <c r="V58" s="22">
        <f>V14</f>
        <v>3732</v>
      </c>
      <c r="W58" s="51">
        <f>W14+U14+T14+S14</f>
        <v>3953</v>
      </c>
      <c r="X58" s="51">
        <f>X14+W14+U14+T14</f>
        <v>4740</v>
      </c>
      <c r="Y58" s="51">
        <f>Y14+X14+W14+U14</f>
        <v>5420</v>
      </c>
      <c r="Z58" s="107">
        <f>Z14+Y14+X14+W14</f>
        <v>5063</v>
      </c>
      <c r="AA58" s="22">
        <f>AA14</f>
        <v>5063</v>
      </c>
      <c r="AB58" s="51">
        <f>AB14+Z14+Y14+X14</f>
        <v>5232</v>
      </c>
      <c r="AC58" s="51">
        <f>AC14+AB14+Z14+Y14</f>
        <v>4837</v>
      </c>
      <c r="AD58" s="51">
        <f>AD14+AC14+AB14+Z14</f>
        <v>4651</v>
      </c>
      <c r="AE58" s="107">
        <f>AE14+AD14+AC14+AB14</f>
        <v>5011</v>
      </c>
      <c r="AF58" s="22">
        <f>AF14</f>
        <v>5011</v>
      </c>
      <c r="AJ58" s="76"/>
      <c r="AK58" s="76"/>
    </row>
    <row r="59" spans="2:37" s="2" customFormat="1">
      <c r="B59" s="10" t="s">
        <v>267</v>
      </c>
      <c r="C59" s="22">
        <v>271071783</v>
      </c>
      <c r="D59" s="22">
        <v>271071783</v>
      </c>
      <c r="E59" s="22">
        <v>271071783</v>
      </c>
      <c r="F59" s="22">
        <v>271071783</v>
      </c>
      <c r="G59" s="22">
        <v>271071783</v>
      </c>
      <c r="H59" s="22">
        <v>271071783</v>
      </c>
      <c r="I59" s="22">
        <v>271071783</v>
      </c>
      <c r="J59" s="22">
        <v>271071783</v>
      </c>
      <c r="K59" s="22">
        <v>271071783</v>
      </c>
      <c r="L59" s="22">
        <v>271071783</v>
      </c>
      <c r="M59" s="22">
        <v>271071783</v>
      </c>
      <c r="N59" s="22">
        <v>271071783</v>
      </c>
      <c r="O59" s="22">
        <v>271071783</v>
      </c>
      <c r="P59" s="22">
        <v>271071783</v>
      </c>
      <c r="Q59" s="22">
        <v>271071783</v>
      </c>
      <c r="R59" s="22">
        <v>271071253</v>
      </c>
      <c r="S59" s="22">
        <v>269985191</v>
      </c>
      <c r="T59" s="22">
        <v>267202271</v>
      </c>
      <c r="U59" s="22">
        <v>263885220</v>
      </c>
      <c r="V59" s="22">
        <v>263885220</v>
      </c>
      <c r="W59" s="22">
        <v>260044720</v>
      </c>
      <c r="X59" s="22">
        <v>256538341</v>
      </c>
      <c r="Y59" s="22">
        <f>Y53</f>
        <v>253668430</v>
      </c>
      <c r="Z59" s="22">
        <f>Z53</f>
        <v>250349374</v>
      </c>
      <c r="AA59" s="22">
        <f>AA53</f>
        <v>250349374</v>
      </c>
      <c r="AB59" s="22">
        <v>246752073</v>
      </c>
      <c r="AC59" s="22">
        <f>+AC53</f>
        <v>243261237</v>
      </c>
      <c r="AD59" s="22">
        <f>+AD53</f>
        <v>240304515</v>
      </c>
      <c r="AE59" s="22">
        <f>AE53</f>
        <v>237573828</v>
      </c>
      <c r="AF59" s="22">
        <f>AF53</f>
        <v>237573828</v>
      </c>
      <c r="AJ59" s="76"/>
      <c r="AK59" s="76"/>
    </row>
    <row r="60" spans="2:37" s="2" customFormat="1">
      <c r="B60" s="46" t="s">
        <v>67</v>
      </c>
      <c r="C60" s="48">
        <f t="shared" ref="C60:S60" si="67">C58*1000000/C59</f>
        <v>8.7356934528297998</v>
      </c>
      <c r="D60" s="48">
        <f t="shared" si="67"/>
        <v>8.9828604550846958</v>
      </c>
      <c r="E60" s="48">
        <f t="shared" si="67"/>
        <v>10.665071694312056</v>
      </c>
      <c r="F60" s="48">
        <f t="shared" si="67"/>
        <v>11.82343645114844</v>
      </c>
      <c r="G60" s="48">
        <f t="shared" si="67"/>
        <v>11.82343645114844</v>
      </c>
      <c r="H60" s="48">
        <f t="shared" si="67"/>
        <v>13.121985477920438</v>
      </c>
      <c r="I60" s="48">
        <f t="shared" si="67"/>
        <v>14.339375190519185</v>
      </c>
      <c r="J60" s="48">
        <f t="shared" si="67"/>
        <v>13.734369393954958</v>
      </c>
      <c r="K60" s="48">
        <f t="shared" si="67"/>
        <v>14.221325278994458</v>
      </c>
      <c r="L60" s="48">
        <f t="shared" si="67"/>
        <v>14.221325278994458</v>
      </c>
      <c r="M60" s="48">
        <f t="shared" si="67"/>
        <v>13.92620050018264</v>
      </c>
      <c r="N60" s="48">
        <f t="shared" si="67"/>
        <v>13.158876075271914</v>
      </c>
      <c r="O60" s="48">
        <f t="shared" si="67"/>
        <v>13.476135212494619</v>
      </c>
      <c r="P60" s="48">
        <f t="shared" si="67"/>
        <v>12.170208066252325</v>
      </c>
      <c r="Q60" s="48">
        <f t="shared" si="67"/>
        <v>12.170208066252325</v>
      </c>
      <c r="R60" s="48">
        <f t="shared" si="67"/>
        <v>11.594737417619124</v>
      </c>
      <c r="S60" s="48">
        <f t="shared" si="67"/>
        <v>11.396921396329475</v>
      </c>
      <c r="T60" s="48">
        <f t="shared" ref="T60:W60" si="68">T58*1000000/T59</f>
        <v>11.193767136807008</v>
      </c>
      <c r="U60" s="48">
        <f t="shared" si="68"/>
        <v>14.142512415056819</v>
      </c>
      <c r="V60" s="48">
        <f t="shared" si="68"/>
        <v>14.142512415056819</v>
      </c>
      <c r="W60" s="48">
        <f t="shared" si="68"/>
        <v>15.201231542020926</v>
      </c>
      <c r="X60" s="48">
        <f t="shared" ref="X60:Y60" si="69">X58*1000000/X59</f>
        <v>18.476770300779329</v>
      </c>
      <c r="Y60" s="48">
        <f t="shared" si="69"/>
        <v>21.366474338174442</v>
      </c>
      <c r="Z60" s="48">
        <f t="shared" ref="Z60:AB60" si="70">Z58*1000000/Z59</f>
        <v>20.223737407867453</v>
      </c>
      <c r="AA60" s="48">
        <f t="shared" si="70"/>
        <v>20.223737407867453</v>
      </c>
      <c r="AB60" s="48">
        <f t="shared" si="70"/>
        <v>21.203469281492115</v>
      </c>
      <c r="AC60" s="48">
        <f t="shared" ref="AC60:AF60" si="71">AC58*1000000/AC59</f>
        <v>19.883973540757751</v>
      </c>
      <c r="AD60" s="48">
        <f t="shared" si="71"/>
        <v>19.354609296458705</v>
      </c>
      <c r="AE60" s="48">
        <f t="shared" si="71"/>
        <v>21.092390698860989</v>
      </c>
      <c r="AF60" s="48">
        <f t="shared" si="71"/>
        <v>21.092390698860989</v>
      </c>
      <c r="AJ60" s="76"/>
      <c r="AK60" s="76"/>
    </row>
    <row r="61" spans="2:37" s="2" customFormat="1">
      <c r="AJ61" s="76"/>
      <c r="AK61" s="76"/>
    </row>
    <row r="62" spans="2:37" s="2" customFormat="1">
      <c r="E62" s="77"/>
      <c r="AJ62" s="76"/>
      <c r="AK62" s="76"/>
    </row>
    <row r="63" spans="2:37" s="2" customFormat="1">
      <c r="AJ63" s="76"/>
      <c r="AK63" s="76"/>
    </row>
    <row r="64" spans="2:37" s="2" customFormat="1">
      <c r="AJ64" s="76"/>
      <c r="AK64" s="76"/>
    </row>
    <row r="65" spans="18:37" s="2" customFormat="1">
      <c r="R65" s="63"/>
      <c r="W65" s="63"/>
      <c r="X65" s="63"/>
      <c r="Y65" s="63"/>
      <c r="Z65" s="63"/>
      <c r="AB65" s="63"/>
      <c r="AC65" s="63"/>
      <c r="AD65" s="63"/>
      <c r="AE65" s="63"/>
      <c r="AJ65" s="76"/>
      <c r="AK65" s="76"/>
    </row>
    <row r="66" spans="18:37" s="2" customFormat="1">
      <c r="AJ66" s="76"/>
      <c r="AK66" s="76"/>
    </row>
    <row r="67" spans="18:37" s="2" customFormat="1">
      <c r="AJ67" s="76"/>
      <c r="AK67" s="76"/>
    </row>
    <row r="68" spans="18:37" s="2" customFormat="1">
      <c r="AJ68" s="76"/>
      <c r="AK68" s="76"/>
    </row>
    <row r="69" spans="18:37" s="2" customFormat="1">
      <c r="AJ69" s="76"/>
      <c r="AK69" s="76"/>
    </row>
    <row r="70" spans="18:37" s="2" customFormat="1">
      <c r="AJ70" s="76"/>
      <c r="AK70" s="76"/>
    </row>
    <row r="71" spans="18:37" s="2" customFormat="1">
      <c r="AJ71" s="76"/>
      <c r="AK71" s="76"/>
    </row>
    <row r="72" spans="18:37" s="2" customFormat="1">
      <c r="AJ72" s="76"/>
      <c r="AK72" s="76"/>
    </row>
    <row r="73" spans="18:37" s="2" customFormat="1">
      <c r="AJ73" s="76"/>
      <c r="AK73" s="76"/>
    </row>
    <row r="74" spans="18:37" s="2" customFormat="1">
      <c r="AJ74" s="76"/>
      <c r="AK74" s="76"/>
    </row>
    <row r="75" spans="18:37" s="2" customFormat="1">
      <c r="AJ75" s="76"/>
      <c r="AK75" s="76"/>
    </row>
    <row r="76" spans="18:37" s="2" customFormat="1">
      <c r="AJ76" s="76"/>
      <c r="AK76" s="76"/>
    </row>
    <row r="77" spans="18:37" s="2" customFormat="1">
      <c r="AJ77" s="76"/>
      <c r="AK77" s="76"/>
    </row>
    <row r="78" spans="18:37" s="2" customFormat="1">
      <c r="AJ78" s="76"/>
      <c r="AK78" s="76"/>
    </row>
    <row r="79" spans="18:37" s="2" customFormat="1">
      <c r="AJ79" s="76"/>
      <c r="AK79" s="76"/>
    </row>
    <row r="80" spans="18:37" s="2" customFormat="1">
      <c r="AJ80" s="76"/>
      <c r="AK80" s="76"/>
    </row>
    <row r="81" spans="36:37" s="2" customFormat="1">
      <c r="AJ81" s="76"/>
      <c r="AK81" s="76"/>
    </row>
    <row r="82" spans="36:37" s="2" customFormat="1">
      <c r="AJ82" s="76"/>
      <c r="AK82" s="76"/>
    </row>
    <row r="83" spans="36:37" s="2" customFormat="1">
      <c r="AJ83" s="76"/>
      <c r="AK83" s="76"/>
    </row>
    <row r="84" spans="36:37" s="2" customFormat="1">
      <c r="AJ84" s="76"/>
      <c r="AK84" s="76"/>
    </row>
    <row r="85" spans="36:37" s="2" customFormat="1">
      <c r="AJ85" s="76"/>
      <c r="AK85" s="76"/>
    </row>
    <row r="86" spans="36:37" s="2" customFormat="1">
      <c r="AJ86" s="76"/>
      <c r="AK86" s="76"/>
    </row>
    <row r="87" spans="36:37" s="2" customFormat="1">
      <c r="AJ87" s="76"/>
      <c r="AK87" s="76"/>
    </row>
    <row r="88" spans="36:37" s="2" customFormat="1">
      <c r="AJ88" s="76"/>
      <c r="AK88" s="76"/>
    </row>
    <row r="89" spans="36:37" s="2" customFormat="1">
      <c r="AJ89" s="76"/>
      <c r="AK89" s="76"/>
    </row>
    <row r="90" spans="36:37" s="2" customFormat="1">
      <c r="AJ90" s="76"/>
      <c r="AK90" s="76"/>
    </row>
    <row r="91" spans="36:37" s="2" customFormat="1">
      <c r="AJ91" s="76"/>
      <c r="AK91" s="76"/>
    </row>
    <row r="92" spans="36:37" s="2" customFormat="1">
      <c r="AJ92" s="76"/>
      <c r="AK92" s="76"/>
    </row>
    <row r="93" spans="36:37" s="2" customFormat="1">
      <c r="AJ93" s="76"/>
      <c r="AK93" s="76"/>
    </row>
    <row r="94" spans="36:37" s="2" customFormat="1">
      <c r="AJ94" s="76"/>
      <c r="AK94" s="76"/>
    </row>
    <row r="95" spans="36:37" s="2" customFormat="1">
      <c r="AJ95" s="76"/>
      <c r="AK95" s="76"/>
    </row>
    <row r="96" spans="36:37" s="2" customFormat="1">
      <c r="AJ96" s="76"/>
      <c r="AK96" s="76"/>
    </row>
    <row r="97" spans="36:37" s="2" customFormat="1">
      <c r="AJ97" s="76"/>
      <c r="AK97" s="76"/>
    </row>
    <row r="98" spans="36:37" s="2" customFormat="1">
      <c r="AJ98" s="76"/>
      <c r="AK98" s="76"/>
    </row>
    <row r="99" spans="36:37" s="2" customFormat="1">
      <c r="AJ99" s="76"/>
      <c r="AK99" s="76"/>
    </row>
    <row r="100" spans="36:37" s="2" customFormat="1">
      <c r="AJ100" s="76"/>
      <c r="AK100" s="76"/>
    </row>
    <row r="101" spans="36:37" s="2" customFormat="1">
      <c r="AJ101" s="76"/>
      <c r="AK101" s="76"/>
    </row>
    <row r="102" spans="36:37" s="2" customFormat="1">
      <c r="AJ102" s="76"/>
      <c r="AK102" s="76"/>
    </row>
    <row r="103" spans="36:37" s="2" customFormat="1">
      <c r="AJ103" s="76"/>
      <c r="AK103" s="76"/>
    </row>
    <row r="104" spans="36:37" s="2" customFormat="1">
      <c r="AJ104" s="76"/>
      <c r="AK104" s="76"/>
    </row>
    <row r="105" spans="36:37" s="2" customFormat="1">
      <c r="AJ105" s="76"/>
      <c r="AK105" s="76"/>
    </row>
    <row r="106" spans="36:37" s="2" customFormat="1">
      <c r="AJ106" s="76"/>
      <c r="AK106" s="76"/>
    </row>
    <row r="107" spans="36:37" s="2" customFormat="1">
      <c r="AJ107" s="76"/>
      <c r="AK107" s="76"/>
    </row>
    <row r="108" spans="36:37" s="2" customFormat="1">
      <c r="AJ108" s="76"/>
      <c r="AK108" s="76"/>
    </row>
    <row r="109" spans="36:37" s="2" customFormat="1">
      <c r="AJ109" s="76"/>
      <c r="AK109" s="76"/>
    </row>
    <row r="110" spans="36:37" s="2" customFormat="1">
      <c r="AJ110" s="76"/>
      <c r="AK110" s="76"/>
    </row>
    <row r="111" spans="36:37" s="2" customFormat="1">
      <c r="AJ111" s="76"/>
      <c r="AK111" s="76"/>
    </row>
    <row r="112" spans="36:37" s="2" customFormat="1">
      <c r="AJ112" s="76"/>
      <c r="AK112" s="76"/>
    </row>
    <row r="113" spans="36:37" s="2" customFormat="1">
      <c r="AJ113" s="76"/>
      <c r="AK113" s="76"/>
    </row>
    <row r="114" spans="36:37" s="2" customFormat="1">
      <c r="AJ114" s="76"/>
      <c r="AK114" s="76"/>
    </row>
    <row r="115" spans="36:37" s="2" customFormat="1">
      <c r="AJ115" s="76"/>
      <c r="AK115" s="76"/>
    </row>
    <row r="116" spans="36:37" s="2" customFormat="1">
      <c r="AJ116" s="76"/>
      <c r="AK116" s="76"/>
    </row>
    <row r="117" spans="36:37" s="2" customFormat="1">
      <c r="AJ117" s="76"/>
      <c r="AK117" s="76"/>
    </row>
    <row r="118" spans="36:37" s="2" customFormat="1">
      <c r="AJ118" s="76"/>
      <c r="AK118" s="76"/>
    </row>
    <row r="119" spans="36:37" s="2" customFormat="1">
      <c r="AJ119" s="76"/>
      <c r="AK119" s="76"/>
    </row>
    <row r="120" spans="36:37" s="2" customFormat="1">
      <c r="AJ120" s="76"/>
      <c r="AK120" s="76"/>
    </row>
    <row r="121" spans="36:37" s="2" customFormat="1">
      <c r="AJ121" s="76"/>
      <c r="AK121" s="76"/>
    </row>
    <row r="122" spans="36:37" s="2" customFormat="1">
      <c r="AJ122" s="76"/>
      <c r="AK122" s="76"/>
    </row>
    <row r="123" spans="36:37" s="2" customFormat="1">
      <c r="AJ123" s="76"/>
      <c r="AK123" s="76"/>
    </row>
    <row r="124" spans="36:37" s="2" customFormat="1">
      <c r="AJ124" s="76"/>
      <c r="AK124" s="76"/>
    </row>
    <row r="125" spans="36:37" s="2" customFormat="1">
      <c r="AJ125" s="76"/>
      <c r="AK125" s="76"/>
    </row>
    <row r="126" spans="36:37" s="2" customFormat="1">
      <c r="AJ126" s="76"/>
      <c r="AK126" s="76"/>
    </row>
    <row r="127" spans="36:37" s="2" customFormat="1">
      <c r="AJ127" s="76"/>
      <c r="AK127" s="76"/>
    </row>
    <row r="128" spans="36:37" s="2" customFormat="1">
      <c r="AJ128" s="76"/>
      <c r="AK128" s="76"/>
    </row>
    <row r="129" spans="36:37" s="2" customFormat="1">
      <c r="AJ129" s="76"/>
      <c r="AK129" s="76"/>
    </row>
    <row r="130" spans="36:37" s="2" customFormat="1">
      <c r="AJ130" s="76"/>
      <c r="AK130" s="76"/>
    </row>
    <row r="131" spans="36:37" s="2" customFormat="1">
      <c r="AJ131" s="76"/>
      <c r="AK131" s="76"/>
    </row>
    <row r="132" spans="36:37" s="2" customFormat="1">
      <c r="AJ132" s="76"/>
      <c r="AK132" s="76"/>
    </row>
    <row r="133" spans="36:37" s="2" customFormat="1">
      <c r="AJ133" s="76"/>
      <c r="AK133" s="76"/>
    </row>
    <row r="134" spans="36:37" s="2" customFormat="1">
      <c r="AJ134" s="76"/>
      <c r="AK134" s="76"/>
    </row>
    <row r="135" spans="36:37" s="2" customFormat="1">
      <c r="AJ135" s="76"/>
      <c r="AK135" s="76"/>
    </row>
    <row r="136" spans="36:37" s="2" customFormat="1">
      <c r="AJ136" s="76"/>
      <c r="AK136" s="76"/>
    </row>
    <row r="137" spans="36:37" s="2" customFormat="1">
      <c r="AJ137" s="76"/>
      <c r="AK137" s="76"/>
    </row>
    <row r="138" spans="36:37" s="2" customFormat="1">
      <c r="AJ138" s="76"/>
      <c r="AK138" s="76"/>
    </row>
    <row r="139" spans="36:37" s="2" customFormat="1">
      <c r="AJ139" s="76"/>
      <c r="AK139" s="76"/>
    </row>
    <row r="140" spans="36:37" s="2" customFormat="1">
      <c r="AJ140" s="76"/>
      <c r="AK140" s="76"/>
    </row>
    <row r="141" spans="36:37" s="2" customFormat="1">
      <c r="AJ141" s="76"/>
      <c r="AK141" s="76"/>
    </row>
    <row r="142" spans="36:37" s="2" customFormat="1">
      <c r="AJ142" s="76"/>
      <c r="AK142" s="76"/>
    </row>
    <row r="143" spans="36:37" s="2" customFormat="1">
      <c r="AJ143" s="76"/>
      <c r="AK143" s="76"/>
    </row>
    <row r="144" spans="36:37" s="2" customFormat="1">
      <c r="AJ144" s="76"/>
      <c r="AK144" s="76"/>
    </row>
    <row r="145" spans="36:37" s="2" customFormat="1">
      <c r="AJ145" s="76"/>
      <c r="AK145" s="76"/>
    </row>
    <row r="146" spans="36:37" s="2" customFormat="1">
      <c r="AJ146" s="76"/>
      <c r="AK146" s="76"/>
    </row>
    <row r="147" spans="36:37" s="2" customFormat="1">
      <c r="AJ147" s="76"/>
      <c r="AK147" s="76"/>
    </row>
    <row r="148" spans="36:37" s="2" customFormat="1">
      <c r="AJ148" s="76"/>
      <c r="AK148" s="76"/>
    </row>
    <row r="149" spans="36:37" s="2" customFormat="1">
      <c r="AJ149" s="76"/>
      <c r="AK149" s="76"/>
    </row>
    <row r="150" spans="36:37" s="2" customFormat="1">
      <c r="AJ150" s="76"/>
      <c r="AK150" s="76"/>
    </row>
    <row r="151" spans="36:37" s="2" customFormat="1">
      <c r="AJ151" s="76"/>
      <c r="AK151" s="76"/>
    </row>
    <row r="152" spans="36:37" s="2" customFormat="1">
      <c r="AJ152" s="76"/>
      <c r="AK152" s="76"/>
    </row>
    <row r="153" spans="36:37" s="2" customFormat="1">
      <c r="AJ153" s="76"/>
      <c r="AK153" s="76"/>
    </row>
    <row r="154" spans="36:37" s="2" customFormat="1">
      <c r="AJ154" s="76"/>
      <c r="AK154" s="76"/>
    </row>
    <row r="155" spans="36:37" s="2" customFormat="1">
      <c r="AJ155" s="76"/>
      <c r="AK155" s="76"/>
    </row>
    <row r="156" spans="36:37" s="2" customFormat="1">
      <c r="AJ156" s="76"/>
      <c r="AK156" s="76"/>
    </row>
    <row r="157" spans="36:37" s="2" customFormat="1">
      <c r="AJ157" s="76"/>
      <c r="AK157" s="76"/>
    </row>
    <row r="158" spans="36:37" s="2" customFormat="1">
      <c r="AJ158" s="76"/>
      <c r="AK158" s="76"/>
    </row>
    <row r="159" spans="36:37" s="2" customFormat="1">
      <c r="AJ159" s="76"/>
      <c r="AK159" s="76"/>
    </row>
    <row r="160" spans="36:37" s="2" customFormat="1">
      <c r="AJ160" s="76"/>
      <c r="AK160" s="76"/>
    </row>
    <row r="161" spans="36:37" s="2" customFormat="1">
      <c r="AJ161" s="76"/>
      <c r="AK161" s="76"/>
    </row>
    <row r="162" spans="36:37" s="2" customFormat="1">
      <c r="AJ162" s="76"/>
      <c r="AK162" s="76"/>
    </row>
    <row r="163" spans="36:37" s="2" customFormat="1">
      <c r="AJ163" s="76"/>
      <c r="AK163" s="76"/>
    </row>
    <row r="164" spans="36:37" s="2" customFormat="1">
      <c r="AJ164" s="76"/>
      <c r="AK164" s="76"/>
    </row>
    <row r="165" spans="36:37" s="2" customFormat="1">
      <c r="AJ165" s="76"/>
      <c r="AK165" s="76"/>
    </row>
    <row r="166" spans="36:37" s="2" customFormat="1">
      <c r="AJ166" s="76"/>
      <c r="AK166" s="76"/>
    </row>
    <row r="167" spans="36:37" s="2" customFormat="1">
      <c r="AJ167" s="76"/>
      <c r="AK167" s="76"/>
    </row>
    <row r="168" spans="36:37" s="2" customFormat="1">
      <c r="AJ168" s="76"/>
      <c r="AK168" s="76"/>
    </row>
    <row r="169" spans="36:37" s="2" customFormat="1">
      <c r="AJ169" s="76"/>
      <c r="AK169" s="76"/>
    </row>
    <row r="170" spans="36:37" s="2" customFormat="1">
      <c r="AJ170" s="76"/>
      <c r="AK170" s="76"/>
    </row>
    <row r="171" spans="36:37" s="2" customFormat="1">
      <c r="AJ171" s="76"/>
      <c r="AK171" s="76"/>
    </row>
    <row r="172" spans="36:37" s="2" customFormat="1">
      <c r="AJ172" s="76"/>
      <c r="AK172" s="76"/>
    </row>
    <row r="173" spans="36:37" s="2" customFormat="1">
      <c r="AJ173" s="76"/>
      <c r="AK173" s="76"/>
    </row>
    <row r="174" spans="36:37" s="2" customFormat="1">
      <c r="AJ174" s="76"/>
      <c r="AK174" s="76"/>
    </row>
    <row r="175" spans="36:37" s="2" customFormat="1">
      <c r="AJ175" s="76"/>
      <c r="AK175" s="76"/>
    </row>
    <row r="176" spans="36:37" s="2" customFormat="1">
      <c r="AJ176" s="76"/>
      <c r="AK176" s="76"/>
    </row>
    <row r="177" spans="36:37" s="2" customFormat="1">
      <c r="AJ177" s="76"/>
      <c r="AK177" s="76"/>
    </row>
    <row r="178" spans="36:37" s="2" customFormat="1">
      <c r="AJ178" s="76"/>
      <c r="AK178" s="76"/>
    </row>
    <row r="179" spans="36:37" s="2" customFormat="1">
      <c r="AJ179" s="76"/>
      <c r="AK179" s="76"/>
    </row>
    <row r="180" spans="36:37" s="2" customFormat="1">
      <c r="AJ180" s="76"/>
      <c r="AK180" s="76"/>
    </row>
    <row r="181" spans="36:37" s="2" customFormat="1">
      <c r="AJ181" s="76"/>
      <c r="AK181" s="76"/>
    </row>
    <row r="182" spans="36:37" s="2" customFormat="1">
      <c r="AJ182" s="76"/>
      <c r="AK182" s="76"/>
    </row>
    <row r="183" spans="36:37" s="2" customFormat="1">
      <c r="AJ183" s="76"/>
      <c r="AK183" s="76"/>
    </row>
    <row r="184" spans="36:37" s="2" customFormat="1">
      <c r="AJ184" s="76"/>
      <c r="AK184" s="76"/>
    </row>
    <row r="185" spans="36:37" s="2" customFormat="1">
      <c r="AJ185" s="76"/>
      <c r="AK185" s="76"/>
    </row>
    <row r="186" spans="36:37" s="2" customFormat="1">
      <c r="AJ186" s="76"/>
      <c r="AK186" s="76"/>
    </row>
    <row r="187" spans="36:37" s="2" customFormat="1">
      <c r="AJ187" s="76"/>
      <c r="AK187" s="76"/>
    </row>
    <row r="188" spans="36:37" s="2" customFormat="1">
      <c r="AJ188" s="76"/>
      <c r="AK188" s="76"/>
    </row>
    <row r="189" spans="36:37" s="2" customFormat="1">
      <c r="AJ189" s="76"/>
      <c r="AK189" s="76"/>
    </row>
    <row r="190" spans="36:37" s="2" customFormat="1">
      <c r="AJ190" s="76"/>
      <c r="AK190" s="76"/>
    </row>
    <row r="191" spans="36:37" s="2" customFormat="1">
      <c r="AJ191" s="76"/>
      <c r="AK191" s="76"/>
    </row>
    <row r="192" spans="36:37" s="2" customFormat="1">
      <c r="AJ192" s="76"/>
      <c r="AK192" s="76"/>
    </row>
    <row r="193" spans="36:37" s="2" customFormat="1">
      <c r="AJ193" s="76"/>
      <c r="AK193" s="76"/>
    </row>
    <row r="194" spans="36:37" s="2" customFormat="1">
      <c r="AJ194" s="76"/>
      <c r="AK194" s="76"/>
    </row>
    <row r="195" spans="36:37" s="2" customFormat="1">
      <c r="AJ195" s="76"/>
      <c r="AK195" s="76"/>
    </row>
    <row r="196" spans="36:37" s="2" customFormat="1">
      <c r="AJ196" s="76"/>
      <c r="AK196" s="76"/>
    </row>
    <row r="197" spans="36:37" s="2" customFormat="1">
      <c r="AJ197" s="76"/>
      <c r="AK197" s="76"/>
    </row>
    <row r="198" spans="36:37" s="2" customFormat="1">
      <c r="AJ198" s="76"/>
      <c r="AK198" s="76"/>
    </row>
    <row r="199" spans="36:37" s="2" customFormat="1">
      <c r="AJ199" s="76"/>
      <c r="AK199" s="76"/>
    </row>
    <row r="200" spans="36:37" s="2" customFormat="1">
      <c r="AJ200" s="76"/>
      <c r="AK200" s="76"/>
    </row>
    <row r="201" spans="36:37" s="2" customFormat="1">
      <c r="AJ201" s="76"/>
      <c r="AK201" s="76"/>
    </row>
    <row r="202" spans="36:37" s="2" customFormat="1">
      <c r="AJ202" s="76"/>
      <c r="AK202" s="76"/>
    </row>
    <row r="203" spans="36:37" s="2" customFormat="1">
      <c r="AJ203" s="76"/>
      <c r="AK203" s="76"/>
    </row>
    <row r="204" spans="36:37" s="2" customFormat="1">
      <c r="AJ204" s="76"/>
      <c r="AK204" s="76"/>
    </row>
    <row r="205" spans="36:37" s="2" customFormat="1">
      <c r="AJ205" s="76"/>
      <c r="AK205" s="76"/>
    </row>
    <row r="206" spans="36:37" s="2" customFormat="1">
      <c r="AJ206" s="76"/>
      <c r="AK206" s="76"/>
    </row>
    <row r="207" spans="36:37" s="2" customFormat="1">
      <c r="AJ207" s="76"/>
      <c r="AK207" s="76"/>
    </row>
    <row r="208" spans="36:37" s="2" customFormat="1">
      <c r="AJ208" s="76"/>
      <c r="AK208" s="76"/>
    </row>
    <row r="209" spans="36:37" s="2" customFormat="1">
      <c r="AJ209" s="76"/>
      <c r="AK209" s="76"/>
    </row>
    <row r="210" spans="36:37" s="2" customFormat="1">
      <c r="AJ210" s="76"/>
      <c r="AK210" s="76"/>
    </row>
    <row r="211" spans="36:37" s="2" customFormat="1">
      <c r="AJ211" s="76"/>
      <c r="AK211" s="76"/>
    </row>
    <row r="212" spans="36:37" s="2" customFormat="1">
      <c r="AJ212" s="76"/>
      <c r="AK212" s="76"/>
    </row>
    <row r="213" spans="36:37" s="2" customFormat="1">
      <c r="AJ213" s="76"/>
      <c r="AK213" s="76"/>
    </row>
    <row r="214" spans="36:37" s="2" customFormat="1">
      <c r="AJ214" s="76"/>
      <c r="AK214" s="76"/>
    </row>
    <row r="215" spans="36:37" s="2" customFormat="1">
      <c r="AJ215" s="76"/>
      <c r="AK215" s="76"/>
    </row>
    <row r="216" spans="36:37" s="2" customFormat="1">
      <c r="AJ216" s="76"/>
      <c r="AK216" s="76"/>
    </row>
    <row r="217" spans="36:37" s="2" customFormat="1">
      <c r="AJ217" s="76"/>
      <c r="AK217" s="76"/>
    </row>
    <row r="218" spans="36:37" s="2" customFormat="1">
      <c r="AJ218" s="76"/>
      <c r="AK218" s="76"/>
    </row>
    <row r="219" spans="36:37" s="2" customFormat="1">
      <c r="AJ219" s="76"/>
      <c r="AK219" s="76"/>
    </row>
    <row r="220" spans="36:37" s="2" customFormat="1">
      <c r="AJ220" s="76"/>
      <c r="AK220" s="76"/>
    </row>
    <row r="221" spans="36:37" s="2" customFormat="1">
      <c r="AJ221" s="76"/>
      <c r="AK221" s="76"/>
    </row>
    <row r="222" spans="36:37" s="2" customFormat="1">
      <c r="AJ222" s="76"/>
      <c r="AK222" s="76"/>
    </row>
    <row r="223" spans="36:37" s="2" customFormat="1">
      <c r="AJ223" s="76"/>
      <c r="AK223" s="76"/>
    </row>
    <row r="224" spans="36:37" s="2" customFormat="1">
      <c r="AJ224" s="76"/>
      <c r="AK224" s="76"/>
    </row>
    <row r="225" spans="36:37" s="2" customFormat="1">
      <c r="AJ225" s="76"/>
      <c r="AK225" s="76"/>
    </row>
    <row r="226" spans="36:37" s="2" customFormat="1">
      <c r="AJ226" s="76"/>
      <c r="AK226" s="76"/>
    </row>
    <row r="227" spans="36:37" s="2" customFormat="1">
      <c r="AJ227" s="76"/>
      <c r="AK227" s="76"/>
    </row>
    <row r="228" spans="36:37" s="2" customFormat="1">
      <c r="AJ228" s="76"/>
      <c r="AK228" s="76"/>
    </row>
    <row r="229" spans="36:37" s="2" customFormat="1">
      <c r="AJ229" s="76"/>
      <c r="AK229" s="76"/>
    </row>
    <row r="230" spans="36:37" s="2" customFormat="1">
      <c r="AJ230" s="76"/>
      <c r="AK230" s="76"/>
    </row>
    <row r="231" spans="36:37" s="2" customFormat="1">
      <c r="AJ231" s="76"/>
      <c r="AK231" s="76"/>
    </row>
    <row r="232" spans="36:37" s="2" customFormat="1"/>
    <row r="233" spans="36:37" s="2" customFormat="1"/>
    <row r="234" spans="36:37" s="2" customFormat="1"/>
    <row r="235" spans="36:37" s="2" customFormat="1"/>
    <row r="236" spans="36:37" s="2" customFormat="1"/>
    <row r="237" spans="36:37" s="2" customFormat="1"/>
    <row r="238" spans="36:37" s="2" customFormat="1"/>
    <row r="239" spans="36:37" s="2" customFormat="1"/>
    <row r="240" spans="36:37"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sheetData>
  <sortState xmlns:xlrd2="http://schemas.microsoft.com/office/spreadsheetml/2017/richdata2" columnSort="1" ref="C1:S60">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AC58:AD5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IS</vt:lpstr>
      <vt:lpstr>BS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Louise Kristersson</cp:lastModifiedBy>
  <cp:lastPrinted>2019-07-16T12:12:56Z</cp:lastPrinted>
  <dcterms:created xsi:type="dcterms:W3CDTF">2018-01-31T16:01:07Z</dcterms:created>
  <dcterms:modified xsi:type="dcterms:W3CDTF">2025-01-27T10:32:27Z</dcterms:modified>
</cp:coreProperties>
</file>