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katarina.jacobsson\AppData\Local\Microsoft\Windows\INetCache\Content.Outlook\3B9S8Q28\"/>
    </mc:Choice>
  </mc:AlternateContent>
  <xr:revisionPtr revIDLastSave="0" documentId="13_ncr:1_{877BAAEC-243B-4028-92FF-BA3EB564F707}" xr6:coauthVersionLast="47" xr6:coauthVersionMax="47" xr10:uidLastSave="{00000000-0000-0000-0000-000000000000}"/>
  <bookViews>
    <workbookView xWindow="-120" yWindow="-120" windowWidth="29040" windowHeight="1584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70" i="2" l="1"/>
  <c r="Y62" i="2"/>
  <c r="Y87" i="2"/>
  <c r="X87" i="2"/>
  <c r="W87" i="2"/>
  <c r="V87" i="2"/>
  <c r="U87" i="2"/>
  <c r="T87" i="2"/>
  <c r="S87" i="2"/>
  <c r="R87" i="2"/>
  <c r="Q87" i="2"/>
  <c r="P87" i="2"/>
  <c r="O87" i="2"/>
  <c r="N87" i="2"/>
  <c r="M87" i="2"/>
  <c r="L87" i="2"/>
  <c r="K87" i="2"/>
  <c r="J87" i="2"/>
  <c r="I87" i="2"/>
  <c r="H87" i="2"/>
  <c r="Y59" i="4"/>
  <c r="Y4" i="4"/>
  <c r="Y47" i="4"/>
  <c r="Y7" i="4"/>
  <c r="Y14" i="4" s="1"/>
  <c r="Y6" i="4"/>
  <c r="Y5" i="4"/>
  <c r="U57" i="3"/>
  <c r="U41" i="3"/>
  <c r="U44" i="3"/>
  <c r="U43" i="3"/>
  <c r="T43" i="3"/>
  <c r="U69" i="3"/>
  <c r="U34" i="3"/>
  <c r="U29" i="3"/>
  <c r="U18" i="3"/>
  <c r="U12" i="3"/>
  <c r="Y97" i="2"/>
  <c r="Y88" i="2"/>
  <c r="Y16" i="4" l="1"/>
  <c r="U51" i="3"/>
  <c r="U36" i="3"/>
  <c r="U20" i="3"/>
  <c r="U58" i="3" s="1"/>
  <c r="U59" i="3" s="1"/>
  <c r="Y67" i="2"/>
  <c r="Y72" i="2" s="1"/>
  <c r="Y110" i="2"/>
  <c r="Y106" i="2"/>
  <c r="Y107" i="2" s="1"/>
  <c r="Y99" i="2"/>
  <c r="Y91" i="2"/>
  <c r="Y83" i="2"/>
  <c r="Y77" i="2"/>
  <c r="Y71" i="2"/>
  <c r="Y68" i="2"/>
  <c r="Y51" i="2"/>
  <c r="Y45" i="2"/>
  <c r="Y39" i="2"/>
  <c r="Y60" i="2" s="1"/>
  <c r="Y74" i="2" s="1"/>
  <c r="Y80" i="2" s="1"/>
  <c r="Y86" i="2" s="1"/>
  <c r="Y96" i="2" s="1"/>
  <c r="Y103" i="2" s="1"/>
  <c r="Y29" i="2"/>
  <c r="Y26" i="2"/>
  <c r="Y6" i="2"/>
  <c r="Y13" i="2" s="1"/>
  <c r="Y15" i="2" s="1"/>
  <c r="X67" i="2"/>
  <c r="W67" i="2"/>
  <c r="N67" i="2"/>
  <c r="U67" i="2"/>
  <c r="T67" i="2"/>
  <c r="R67" i="2"/>
  <c r="P67" i="2"/>
  <c r="O67" i="2"/>
  <c r="M67" i="2"/>
  <c r="K67" i="2"/>
  <c r="J67" i="2"/>
  <c r="I67" i="2"/>
  <c r="H67" i="2"/>
  <c r="L67" i="2" s="1"/>
  <c r="D67" i="2"/>
  <c r="E67" i="2"/>
  <c r="F67" i="2"/>
  <c r="C67" i="2"/>
  <c r="X6" i="4"/>
  <c r="X5" i="4"/>
  <c r="T69" i="3"/>
  <c r="T57" i="3"/>
  <c r="T34" i="3"/>
  <c r="T29" i="3"/>
  <c r="T18" i="3"/>
  <c r="T12" i="3"/>
  <c r="X97" i="2"/>
  <c r="Y52" i="2" l="1"/>
  <c r="Y92" i="2"/>
  <c r="Y17" i="2"/>
  <c r="Y19" i="2" s="1"/>
  <c r="Y21" i="2" s="1"/>
  <c r="Y69" i="2"/>
  <c r="Q67" i="2"/>
  <c r="T36" i="3"/>
  <c r="T20" i="3"/>
  <c r="T58" i="3" s="1"/>
  <c r="T59" i="3" s="1"/>
  <c r="X39" i="2"/>
  <c r="X60" i="2" s="1"/>
  <c r="X74" i="2" s="1"/>
  <c r="X80" i="2" s="1"/>
  <c r="X86" i="2" s="1"/>
  <c r="X96" i="2" s="1"/>
  <c r="X103" i="2" s="1"/>
  <c r="X26" i="2"/>
  <c r="X99" i="2"/>
  <c r="X83" i="2"/>
  <c r="X77" i="2"/>
  <c r="X71" i="2"/>
  <c r="X68" i="2"/>
  <c r="X72" i="2"/>
  <c r="X51" i="2"/>
  <c r="X45" i="2"/>
  <c r="X6" i="2"/>
  <c r="X13" i="2" s="1"/>
  <c r="D6" i="4"/>
  <c r="E6" i="4"/>
  <c r="F6" i="4"/>
  <c r="G6" i="4"/>
  <c r="H6" i="4"/>
  <c r="I6" i="4"/>
  <c r="J6" i="4"/>
  <c r="K6" i="4"/>
  <c r="M6" i="4"/>
  <c r="N6" i="4"/>
  <c r="O6" i="4"/>
  <c r="P6" i="4"/>
  <c r="R6" i="4"/>
  <c r="S6" i="4"/>
  <c r="T6" i="4"/>
  <c r="U6" i="4"/>
  <c r="W6" i="4"/>
  <c r="C6" i="4"/>
  <c r="V64" i="2"/>
  <c r="Q64" i="2"/>
  <c r="L64" i="2"/>
  <c r="L6" i="4" s="1"/>
  <c r="G64" i="2"/>
  <c r="Q65" i="2"/>
  <c r="L65" i="2"/>
  <c r="G65" i="2"/>
  <c r="V66" i="2"/>
  <c r="Q66" i="2"/>
  <c r="L66" i="2"/>
  <c r="G66" i="2"/>
  <c r="Y111" i="2" l="1"/>
  <c r="Y40" i="2"/>
  <c r="Y53" i="2" s="1"/>
  <c r="V6" i="4"/>
  <c r="X4" i="4"/>
  <c r="X7" i="4" s="1"/>
  <c r="X14" i="4" s="1"/>
  <c r="Q6" i="4"/>
  <c r="X52" i="2"/>
  <c r="X15" i="2"/>
  <c r="W5" i="4"/>
  <c r="X16" i="4" l="1"/>
  <c r="Y46" i="4"/>
  <c r="Y48" i="4" s="1"/>
  <c r="Y58" i="4"/>
  <c r="Y60" i="4" s="1"/>
  <c r="X17" i="2"/>
  <c r="X19" i="2" s="1"/>
  <c r="X69" i="2"/>
  <c r="X62" i="2" s="1"/>
  <c r="X70" i="2" s="1"/>
  <c r="S69" i="3"/>
  <c r="S57" i="3"/>
  <c r="S34" i="3"/>
  <c r="S29" i="3"/>
  <c r="S18" i="3"/>
  <c r="S12" i="3"/>
  <c r="W6" i="2"/>
  <c r="W13" i="2" s="1"/>
  <c r="W97" i="2"/>
  <c r="W99" i="2" s="1"/>
  <c r="W83" i="2"/>
  <c r="W77" i="2"/>
  <c r="W68" i="2"/>
  <c r="W51" i="2"/>
  <c r="W45" i="2"/>
  <c r="U97" i="2"/>
  <c r="V15" i="4"/>
  <c r="V13" i="4"/>
  <c r="V12" i="4"/>
  <c r="V11" i="4"/>
  <c r="V10" i="4"/>
  <c r="V9" i="4"/>
  <c r="V8" i="4"/>
  <c r="U5" i="4"/>
  <c r="W4" i="4" l="1"/>
  <c r="W7" i="4" s="1"/>
  <c r="W14" i="4" s="1"/>
  <c r="W16" i="4" s="1"/>
  <c r="W21" i="4" s="1"/>
  <c r="X21" i="2"/>
  <c r="X29" i="2"/>
  <c r="S36" i="3"/>
  <c r="S20" i="3"/>
  <c r="S58" i="3" s="1"/>
  <c r="S59" i="3" s="1"/>
  <c r="W52" i="2"/>
  <c r="W15" i="2"/>
  <c r="R69" i="3"/>
  <c r="R57" i="3"/>
  <c r="R34" i="3"/>
  <c r="R29" i="3"/>
  <c r="R18" i="3"/>
  <c r="R12" i="3"/>
  <c r="V83" i="2"/>
  <c r="V77" i="2"/>
  <c r="V63" i="2"/>
  <c r="V50" i="2"/>
  <c r="V49" i="2"/>
  <c r="V48" i="2"/>
  <c r="V47" i="2"/>
  <c r="V44" i="2"/>
  <c r="V43" i="2"/>
  <c r="V23" i="2"/>
  <c r="V22" i="2"/>
  <c r="V20" i="2"/>
  <c r="V18" i="2"/>
  <c r="V16" i="2"/>
  <c r="V14" i="2"/>
  <c r="V12" i="2"/>
  <c r="V11" i="2"/>
  <c r="V10" i="2"/>
  <c r="V9" i="2"/>
  <c r="V8" i="2"/>
  <c r="V7" i="2"/>
  <c r="V5" i="2"/>
  <c r="V4" i="2"/>
  <c r="V97" i="2" s="1"/>
  <c r="V99" i="2" s="1"/>
  <c r="U99" i="2"/>
  <c r="U83" i="2"/>
  <c r="U77" i="2"/>
  <c r="U68" i="2"/>
  <c r="U51" i="2"/>
  <c r="U45" i="2"/>
  <c r="U6" i="2"/>
  <c r="U13" i="2" s="1"/>
  <c r="V5" i="4" l="1"/>
  <c r="S44" i="3"/>
  <c r="T44" i="3"/>
  <c r="U4" i="4"/>
  <c r="U7" i="4" s="1"/>
  <c r="U14" i="4" s="1"/>
  <c r="U16" i="4" s="1"/>
  <c r="W26" i="4"/>
  <c r="W32" i="4" s="1"/>
  <c r="W37" i="4" s="1"/>
  <c r="W38" i="4" s="1"/>
  <c r="X21" i="4"/>
  <c r="X40" i="2"/>
  <c r="X53" i="2" s="1"/>
  <c r="W17" i="2"/>
  <c r="W19" i="2" s="1"/>
  <c r="W69" i="2"/>
  <c r="W62" i="2" s="1"/>
  <c r="V51" i="2"/>
  <c r="V45" i="2"/>
  <c r="U15" i="2"/>
  <c r="V6" i="2"/>
  <c r="V13" i="2" s="1"/>
  <c r="R36" i="3"/>
  <c r="R20" i="3"/>
  <c r="R58" i="3" s="1"/>
  <c r="R59" i="3" s="1"/>
  <c r="U52" i="2"/>
  <c r="X26" i="4" l="1"/>
  <c r="X32" i="4" s="1"/>
  <c r="X37" i="4" s="1"/>
  <c r="X38" i="4" s="1"/>
  <c r="Y21" i="4"/>
  <c r="Y26" i="4" s="1"/>
  <c r="V4" i="4"/>
  <c r="V7" i="4" s="1"/>
  <c r="V14" i="4" s="1"/>
  <c r="V58" i="4" s="1"/>
  <c r="V60" i="4" s="1"/>
  <c r="V52" i="2"/>
  <c r="W29" i="2"/>
  <c r="W21" i="2"/>
  <c r="W70" i="2"/>
  <c r="V15" i="2"/>
  <c r="V88" i="2" s="1"/>
  <c r="V92" i="2" s="1"/>
  <c r="U17" i="2"/>
  <c r="U19" i="2" s="1"/>
  <c r="U69" i="2"/>
  <c r="U62" i="2" s="1"/>
  <c r="D47" i="4"/>
  <c r="E47" i="4"/>
  <c r="F47" i="4"/>
  <c r="G47" i="4"/>
  <c r="C47" i="4"/>
  <c r="H5" i="4"/>
  <c r="I5" i="4"/>
  <c r="J5" i="4"/>
  <c r="M5" i="4"/>
  <c r="N5" i="4"/>
  <c r="O5" i="4"/>
  <c r="P5" i="4"/>
  <c r="R5" i="4"/>
  <c r="S5" i="4"/>
  <c r="T5" i="4"/>
  <c r="F5" i="4"/>
  <c r="D5" i="4"/>
  <c r="E5" i="4"/>
  <c r="C5" i="4"/>
  <c r="T83" i="2"/>
  <c r="W110" i="2"/>
  <c r="X110" i="2"/>
  <c r="V110" i="2"/>
  <c r="O110" i="2"/>
  <c r="U110" i="2"/>
  <c r="W106" i="2"/>
  <c r="W107" i="2" s="1"/>
  <c r="V106" i="2"/>
  <c r="V107" i="2" s="1"/>
  <c r="U106" i="2"/>
  <c r="U107" i="2" s="1"/>
  <c r="T97" i="2"/>
  <c r="T99" i="2" s="1"/>
  <c r="S97" i="2"/>
  <c r="R97" i="2"/>
  <c r="P97" i="2"/>
  <c r="O97" i="2"/>
  <c r="N97" i="2"/>
  <c r="M97" i="2"/>
  <c r="K97" i="2"/>
  <c r="J97" i="2"/>
  <c r="I97" i="2"/>
  <c r="H97" i="2"/>
  <c r="F97" i="2"/>
  <c r="Q63" i="2"/>
  <c r="Q50" i="2"/>
  <c r="Q49" i="2"/>
  <c r="Q48" i="2"/>
  <c r="Q47" i="2"/>
  <c r="L50" i="2"/>
  <c r="L49" i="2"/>
  <c r="L48" i="2"/>
  <c r="L47" i="2"/>
  <c r="Q44" i="2"/>
  <c r="Q43" i="2"/>
  <c r="L44" i="2"/>
  <c r="L43" i="2"/>
  <c r="Y32" i="4" l="1"/>
  <c r="Y37" i="4" s="1"/>
  <c r="Y38" i="4" s="1"/>
  <c r="V46" i="4"/>
  <c r="V16" i="4"/>
  <c r="V21" i="4" s="1"/>
  <c r="V26" i="4" s="1"/>
  <c r="Q5" i="4"/>
  <c r="N106" i="2"/>
  <c r="M110" i="2"/>
  <c r="H106" i="2"/>
  <c r="S106" i="2"/>
  <c r="X106" i="2"/>
  <c r="X107" i="2" s="1"/>
  <c r="J110" i="2"/>
  <c r="O106" i="2"/>
  <c r="R110" i="2"/>
  <c r="J106" i="2"/>
  <c r="K110" i="2"/>
  <c r="Q106" i="2"/>
  <c r="L106" i="2"/>
  <c r="N110" i="2"/>
  <c r="S110" i="2"/>
  <c r="M106" i="2"/>
  <c r="H110" i="2"/>
  <c r="L110" i="2"/>
  <c r="K106" i="2"/>
  <c r="T106" i="2"/>
  <c r="T107" i="2" s="1"/>
  <c r="P106" i="2"/>
  <c r="Q110" i="2"/>
  <c r="I110" i="2"/>
  <c r="P110" i="2"/>
  <c r="I106" i="2"/>
  <c r="T110" i="2"/>
  <c r="R106" i="2"/>
  <c r="W71" i="2"/>
  <c r="W72" i="2"/>
  <c r="W40" i="2"/>
  <c r="V69" i="2"/>
  <c r="V17" i="2"/>
  <c r="V19" i="2" s="1"/>
  <c r="V32" i="4"/>
  <c r="V37" i="4" s="1"/>
  <c r="V38" i="4" s="1"/>
  <c r="V91" i="2"/>
  <c r="V47" i="4"/>
  <c r="V48" i="4" s="1"/>
  <c r="U70" i="2"/>
  <c r="U21" i="2"/>
  <c r="U29" i="2"/>
  <c r="V52" i="4" l="1"/>
  <c r="V54" i="4" s="1"/>
  <c r="W53" i="2"/>
  <c r="S43" i="3"/>
  <c r="V21" i="2"/>
  <c r="V40" i="2" s="1"/>
  <c r="V53" i="2" s="1"/>
  <c r="V29" i="2"/>
  <c r="U40" i="2"/>
  <c r="U71" i="2"/>
  <c r="V111" i="2" l="1"/>
  <c r="U53" i="2"/>
  <c r="U72" i="2"/>
  <c r="Q69" i="3"/>
  <c r="Q57" i="3"/>
  <c r="Q34" i="3"/>
  <c r="Q29" i="3"/>
  <c r="Q18" i="3"/>
  <c r="Q12" i="3"/>
  <c r="Q36" i="3" l="1"/>
  <c r="Q20" i="3"/>
  <c r="Q58" i="3" s="1"/>
  <c r="Q59" i="3" s="1"/>
  <c r="T77" i="2" l="1"/>
  <c r="T51" i="2"/>
  <c r="T45" i="2"/>
  <c r="T68" i="2"/>
  <c r="T6" i="2"/>
  <c r="T13" i="2" s="1"/>
  <c r="Q15" i="4"/>
  <c r="L15" i="4"/>
  <c r="G15" i="4"/>
  <c r="G8" i="4"/>
  <c r="D51" i="2"/>
  <c r="E51" i="2"/>
  <c r="F51" i="2"/>
  <c r="H51" i="2"/>
  <c r="I51" i="2"/>
  <c r="J51" i="2"/>
  <c r="K51" i="2"/>
  <c r="L51" i="2"/>
  <c r="M51" i="2"/>
  <c r="N51" i="2"/>
  <c r="O51" i="2"/>
  <c r="P51" i="2"/>
  <c r="R51" i="2"/>
  <c r="S51" i="2"/>
  <c r="S52" i="2" s="1"/>
  <c r="E52" i="2"/>
  <c r="D45" i="2"/>
  <c r="E45" i="2"/>
  <c r="F45" i="2"/>
  <c r="H45" i="2"/>
  <c r="I45" i="2"/>
  <c r="I52" i="2" s="1"/>
  <c r="J45" i="2"/>
  <c r="K45" i="2"/>
  <c r="L45" i="2"/>
  <c r="L52" i="2" s="1"/>
  <c r="M45" i="2"/>
  <c r="N45" i="2"/>
  <c r="N52" i="2" s="1"/>
  <c r="O45" i="2"/>
  <c r="P45" i="2"/>
  <c r="R45" i="2"/>
  <c r="R52" i="2" s="1"/>
  <c r="S45" i="2"/>
  <c r="D6" i="2"/>
  <c r="D13" i="2" s="1"/>
  <c r="E6" i="2"/>
  <c r="E13" i="2" s="1"/>
  <c r="F6" i="2"/>
  <c r="F13" i="2" s="1"/>
  <c r="H6" i="2"/>
  <c r="H13" i="2" s="1"/>
  <c r="I6" i="2"/>
  <c r="I13" i="2" s="1"/>
  <c r="J6" i="2"/>
  <c r="J13" i="2" s="1"/>
  <c r="K6" i="2"/>
  <c r="K13" i="2" s="1"/>
  <c r="M6" i="2"/>
  <c r="M13" i="2" s="1"/>
  <c r="N6" i="2"/>
  <c r="O6" i="2"/>
  <c r="P6" i="2"/>
  <c r="P13" i="2" s="1"/>
  <c r="R6" i="2"/>
  <c r="R13" i="2" s="1"/>
  <c r="S6" i="2"/>
  <c r="S13" i="2" s="1"/>
  <c r="N13" i="2"/>
  <c r="O13" i="2"/>
  <c r="J52" i="2" l="1"/>
  <c r="T4" i="4"/>
  <c r="T7" i="4" s="1"/>
  <c r="T14" i="4" s="1"/>
  <c r="X58" i="4" s="1"/>
  <c r="X60" i="4" s="1"/>
  <c r="P52" i="2"/>
  <c r="H52" i="2"/>
  <c r="I44" i="3" s="1"/>
  <c r="O52" i="2"/>
  <c r="F52" i="2"/>
  <c r="M52" i="2"/>
  <c r="M44" i="3" s="1"/>
  <c r="D52" i="2"/>
  <c r="K52" i="2"/>
  <c r="O44" i="3"/>
  <c r="P44" i="3"/>
  <c r="R15" i="2"/>
  <c r="R4" i="4"/>
  <c r="K44" i="3"/>
  <c r="J44" i="3"/>
  <c r="S15" i="2"/>
  <c r="S4" i="4"/>
  <c r="I15" i="2"/>
  <c r="I4" i="4"/>
  <c r="H15" i="2"/>
  <c r="H4" i="4"/>
  <c r="N15" i="2"/>
  <c r="N4" i="4"/>
  <c r="F15" i="2"/>
  <c r="F4" i="4"/>
  <c r="E15" i="2"/>
  <c r="E4" i="4"/>
  <c r="J15" i="2"/>
  <c r="J4" i="4"/>
  <c r="D15" i="2"/>
  <c r="D4" i="4"/>
  <c r="T15" i="2"/>
  <c r="X88" i="2" s="1"/>
  <c r="X92" i="2" s="1"/>
  <c r="M15" i="2"/>
  <c r="M4" i="4"/>
  <c r="K15" i="2"/>
  <c r="K4" i="4"/>
  <c r="P15" i="2"/>
  <c r="P4" i="4"/>
  <c r="O15" i="2"/>
  <c r="O4" i="4"/>
  <c r="T52" i="2"/>
  <c r="Q44" i="3" s="1"/>
  <c r="Q13" i="4"/>
  <c r="Q12" i="4"/>
  <c r="Q11" i="4"/>
  <c r="Q10" i="4"/>
  <c r="Q9" i="4"/>
  <c r="Q8" i="4"/>
  <c r="L13" i="4"/>
  <c r="L12" i="4"/>
  <c r="L11" i="4"/>
  <c r="L10" i="4"/>
  <c r="L9" i="4"/>
  <c r="L8" i="4"/>
  <c r="G13" i="4"/>
  <c r="G12" i="4"/>
  <c r="G11" i="4"/>
  <c r="G10" i="4"/>
  <c r="G9" i="4"/>
  <c r="G63" i="2"/>
  <c r="G57" i="2"/>
  <c r="G56" i="2"/>
  <c r="G55" i="2"/>
  <c r="G54" i="2"/>
  <c r="G50" i="2"/>
  <c r="G49" i="2"/>
  <c r="G48" i="2"/>
  <c r="G47" i="2"/>
  <c r="G44" i="2"/>
  <c r="G43"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69" i="3"/>
  <c r="P57" i="3"/>
  <c r="P34" i="3"/>
  <c r="P29" i="3"/>
  <c r="P18" i="3"/>
  <c r="P12" i="3"/>
  <c r="S99" i="2"/>
  <c r="S83" i="2"/>
  <c r="S77" i="2"/>
  <c r="S68" i="2"/>
  <c r="I47" i="4" l="1"/>
  <c r="T16" i="4"/>
  <c r="X46" i="4"/>
  <c r="H44" i="3"/>
  <c r="H47" i="4"/>
  <c r="J47" i="4"/>
  <c r="M47" i="4"/>
  <c r="R47" i="4"/>
  <c r="G44" i="3"/>
  <c r="K47" i="4"/>
  <c r="G5" i="4"/>
  <c r="G6" i="2"/>
  <c r="G13" i="2" s="1"/>
  <c r="O47" i="4"/>
  <c r="P47" i="4"/>
  <c r="N47" i="4"/>
  <c r="L44" i="3"/>
  <c r="S47" i="4"/>
  <c r="N44" i="3"/>
  <c r="X47" i="4"/>
  <c r="X91" i="2"/>
  <c r="L6" i="2"/>
  <c r="L13" i="2" s="1"/>
  <c r="D17" i="2"/>
  <c r="D19" i="2" s="1"/>
  <c r="H88" i="2"/>
  <c r="U47" i="4"/>
  <c r="U91" i="2"/>
  <c r="Q6" i="2"/>
  <c r="G51" i="2"/>
  <c r="R17" i="2"/>
  <c r="R19" i="2" s="1"/>
  <c r="U88" i="2"/>
  <c r="U92" i="2" s="1"/>
  <c r="R69" i="2"/>
  <c r="K17" i="2"/>
  <c r="K19" i="2" s="1"/>
  <c r="K69" i="2"/>
  <c r="F17" i="2"/>
  <c r="F19" i="2" s="1"/>
  <c r="J88" i="2"/>
  <c r="I17" i="2"/>
  <c r="I19" i="2" s="1"/>
  <c r="M88" i="2"/>
  <c r="I69" i="2"/>
  <c r="R44" i="3"/>
  <c r="M17" i="2"/>
  <c r="M19" i="2" s="1"/>
  <c r="M69" i="2"/>
  <c r="J17" i="2"/>
  <c r="J19" i="2" s="1"/>
  <c r="N88" i="2"/>
  <c r="J69" i="2"/>
  <c r="N17" i="2"/>
  <c r="N19" i="2" s="1"/>
  <c r="N69" i="2"/>
  <c r="T17" i="2"/>
  <c r="T19" i="2" s="1"/>
  <c r="T69" i="2"/>
  <c r="T62" i="2" s="1"/>
  <c r="W91" i="2"/>
  <c r="W47" i="4"/>
  <c r="G45" i="2"/>
  <c r="G52" i="2" s="1"/>
  <c r="E17" i="2"/>
  <c r="E19" i="2" s="1"/>
  <c r="I88" i="2"/>
  <c r="H17" i="2"/>
  <c r="H19" i="2" s="1"/>
  <c r="K88" i="2"/>
  <c r="H69" i="2"/>
  <c r="S17" i="2"/>
  <c r="S19" i="2" s="1"/>
  <c r="W88" i="2"/>
  <c r="W92" i="2" s="1"/>
  <c r="S69" i="2"/>
  <c r="S62" i="2" s="1"/>
  <c r="S65" i="2" s="1"/>
  <c r="T91" i="2"/>
  <c r="T47" i="4"/>
  <c r="P17" i="2"/>
  <c r="P19" i="2" s="1"/>
  <c r="T88" i="2"/>
  <c r="T92" i="2" s="1"/>
  <c r="P69" i="2"/>
  <c r="Q13" i="2"/>
  <c r="O17" i="2"/>
  <c r="O19" i="2" s="1"/>
  <c r="R88" i="2"/>
  <c r="P88" i="2"/>
  <c r="O88" i="2"/>
  <c r="S88" i="2"/>
  <c r="O69" i="2"/>
  <c r="P36" i="3"/>
  <c r="P20" i="3"/>
  <c r="P58" i="3" s="1"/>
  <c r="P59" i="3" s="1"/>
  <c r="S67" i="2" l="1"/>
  <c r="V67" i="2" s="1"/>
  <c r="V65" i="2"/>
  <c r="Q15" i="2"/>
  <c r="Q17" i="2" s="1"/>
  <c r="Q19" i="2" s="1"/>
  <c r="X48" i="4"/>
  <c r="R21" i="2"/>
  <c r="S21" i="2"/>
  <c r="I21" i="2"/>
  <c r="J21" i="2"/>
  <c r="T70" i="2"/>
  <c r="F21" i="2"/>
  <c r="P21" i="2"/>
  <c r="M21" i="2"/>
  <c r="O21" i="2"/>
  <c r="H21" i="2"/>
  <c r="G15" i="2"/>
  <c r="G4" i="4"/>
  <c r="G7" i="4" s="1"/>
  <c r="G14" i="4" s="1"/>
  <c r="G16" i="4" s="1"/>
  <c r="K21" i="2"/>
  <c r="N21" i="2"/>
  <c r="T21" i="2"/>
  <c r="T29" i="2"/>
  <c r="E21" i="2"/>
  <c r="L15" i="2"/>
  <c r="L4" i="4"/>
  <c r="D21" i="2"/>
  <c r="Q4" i="4"/>
  <c r="Q69" i="2"/>
  <c r="R77" i="2"/>
  <c r="T111" i="2" l="1"/>
  <c r="T40" i="2"/>
  <c r="T53" i="2" s="1"/>
  <c r="X111" i="2"/>
  <c r="L17" i="2"/>
  <c r="L19" i="2" s="1"/>
  <c r="L69" i="2"/>
  <c r="G17" i="2"/>
  <c r="G19" i="2" s="1"/>
  <c r="G69" i="2"/>
  <c r="W111" i="2"/>
  <c r="T72" i="2"/>
  <c r="T71" i="2"/>
  <c r="U111" i="2"/>
  <c r="Q21" i="2"/>
  <c r="S29" i="2"/>
  <c r="S70" i="2"/>
  <c r="O69" i="3"/>
  <c r="O57" i="3"/>
  <c r="O34" i="3"/>
  <c r="O29" i="3"/>
  <c r="O18" i="3"/>
  <c r="O12" i="3"/>
  <c r="R99" i="2"/>
  <c r="G21" i="2" l="1"/>
  <c r="L21" i="2"/>
  <c r="O20" i="3"/>
  <c r="O58" i="3" s="1"/>
  <c r="O59" i="3" s="1"/>
  <c r="O36" i="3"/>
  <c r="S71" i="2"/>
  <c r="S72" i="2"/>
  <c r="S40" i="2"/>
  <c r="S53" i="2" l="1"/>
  <c r="R83" i="2"/>
  <c r="N6" i="3" l="1"/>
  <c r="R68" i="2"/>
  <c r="V68" i="2" l="1"/>
  <c r="R62" i="2"/>
  <c r="V62" i="2"/>
  <c r="V70" i="2" s="1"/>
  <c r="H69" i="3"/>
  <c r="M69" i="3"/>
  <c r="L69" i="3"/>
  <c r="K69" i="3"/>
  <c r="J69" i="3"/>
  <c r="I69" i="3"/>
  <c r="G69" i="3"/>
  <c r="F69" i="3"/>
  <c r="E69" i="3"/>
  <c r="D69" i="3"/>
  <c r="C69" i="3"/>
  <c r="N69" i="3"/>
  <c r="V71" i="2" l="1"/>
  <c r="R70" i="2"/>
  <c r="R29" i="2"/>
  <c r="R40" i="2" l="1"/>
  <c r="R71" i="2"/>
  <c r="K63" i="2"/>
  <c r="L63" i="2" l="1"/>
  <c r="K5" i="4"/>
  <c r="R72" i="2"/>
  <c r="V72" i="2"/>
  <c r="O43" i="3"/>
  <c r="P43" i="3"/>
  <c r="Q43" i="3"/>
  <c r="R53" i="2"/>
  <c r="R43" i="3"/>
  <c r="P68" i="2"/>
  <c r="P62" i="2" s="1"/>
  <c r="L5" i="4" l="1"/>
  <c r="Q77" i="2"/>
  <c r="P83" i="2" l="1"/>
  <c r="Q83" i="2"/>
  <c r="P77" i="2" l="1"/>
  <c r="N57" i="3"/>
  <c r="N34" i="3"/>
  <c r="N29" i="3"/>
  <c r="N18" i="3"/>
  <c r="N12" i="3"/>
  <c r="N20" i="3" s="1"/>
  <c r="Q51" i="2" l="1"/>
  <c r="Q45" i="2"/>
  <c r="Q97" i="2"/>
  <c r="Q99" i="2" s="1"/>
  <c r="P99" i="2"/>
  <c r="N36" i="3"/>
  <c r="N58" i="3"/>
  <c r="N59" i="3" s="1"/>
  <c r="O83" i="2"/>
  <c r="O99" i="2"/>
  <c r="Q52" i="2" l="1"/>
  <c r="P29" i="2"/>
  <c r="O77" i="2"/>
  <c r="O68" i="2"/>
  <c r="O62" i="2" s="1"/>
  <c r="M57" i="3"/>
  <c r="M34" i="3"/>
  <c r="M29" i="3"/>
  <c r="M18" i="3"/>
  <c r="M12" i="3"/>
  <c r="Q91" i="2" l="1"/>
  <c r="Q47" i="4"/>
  <c r="P70" i="2"/>
  <c r="S91" i="2"/>
  <c r="M20" i="3"/>
  <c r="M58" i="3" s="1"/>
  <c r="M59" i="3" s="1"/>
  <c r="M36" i="3"/>
  <c r="P72" i="2"/>
  <c r="P71" i="2"/>
  <c r="S92" i="2"/>
  <c r="P40" i="2" l="1"/>
  <c r="P53" i="2" s="1"/>
  <c r="O70" i="2" l="1"/>
  <c r="O29" i="2"/>
  <c r="L57" i="3"/>
  <c r="L34" i="3"/>
  <c r="L29" i="3"/>
  <c r="L18" i="3"/>
  <c r="L12" i="3"/>
  <c r="S107" i="2"/>
  <c r="N99" i="2"/>
  <c r="N83" i="2"/>
  <c r="N77" i="2"/>
  <c r="N68" i="2"/>
  <c r="N62" i="2" s="1"/>
  <c r="S111" i="2" l="1"/>
  <c r="R91" i="2"/>
  <c r="O40" i="2"/>
  <c r="O71" i="2"/>
  <c r="L36" i="3"/>
  <c r="L20" i="3"/>
  <c r="R92" i="2"/>
  <c r="O72" i="2" l="1"/>
  <c r="O53" i="2"/>
  <c r="L58" i="3"/>
  <c r="L59" i="3" s="1"/>
  <c r="N70" i="2" l="1"/>
  <c r="N29" i="2"/>
  <c r="N40" i="2" l="1"/>
  <c r="N53" i="2" s="1"/>
  <c r="N71" i="2"/>
  <c r="N72" i="2"/>
  <c r="M99" i="2"/>
  <c r="M83" i="2" l="1"/>
  <c r="R111" i="2" l="1"/>
  <c r="R107" i="2"/>
  <c r="K57" i="3" l="1"/>
  <c r="K34" i="3"/>
  <c r="K29" i="3"/>
  <c r="K36" i="3" s="1"/>
  <c r="K18" i="3"/>
  <c r="K12" i="3"/>
  <c r="M77" i="2"/>
  <c r="M68" i="2"/>
  <c r="Q68" i="2" l="1"/>
  <c r="M62" i="2"/>
  <c r="K20" i="3"/>
  <c r="K58" i="3" l="1"/>
  <c r="K59" i="3" s="1"/>
  <c r="P91" i="2" l="1"/>
  <c r="Q62" i="2" l="1"/>
  <c r="Q107" i="2"/>
  <c r="P107" i="2"/>
  <c r="J57" i="3"/>
  <c r="J34" i="3"/>
  <c r="J29" i="3"/>
  <c r="J18" i="3"/>
  <c r="J12" i="3"/>
  <c r="Q29" i="2" l="1"/>
  <c r="Q88" i="2"/>
  <c r="Q92" i="2" s="1"/>
  <c r="P92" i="2"/>
  <c r="Q70" i="2"/>
  <c r="J36" i="3"/>
  <c r="M70" i="2"/>
  <c r="M29" i="2"/>
  <c r="J20" i="3"/>
  <c r="L77" i="2"/>
  <c r="K83" i="2"/>
  <c r="L83" i="2"/>
  <c r="K77" i="2"/>
  <c r="K68" i="2"/>
  <c r="K62" i="2" s="1"/>
  <c r="K99" i="2"/>
  <c r="Q71" i="2" l="1"/>
  <c r="M40" i="2"/>
  <c r="K7" i="4"/>
  <c r="K14" i="4" s="1"/>
  <c r="K16" i="4" s="1"/>
  <c r="M71" i="2"/>
  <c r="J58" i="3"/>
  <c r="J59" i="3" s="1"/>
  <c r="L97" i="2"/>
  <c r="L99" i="2" s="1"/>
  <c r="M72" i="2" l="1"/>
  <c r="Q72" i="2"/>
  <c r="K43" i="3"/>
  <c r="L43" i="3"/>
  <c r="M53" i="2"/>
  <c r="N43" i="3"/>
  <c r="M43" i="3"/>
  <c r="Q40" i="2"/>
  <c r="Q53" i="2" s="1"/>
  <c r="Q111" i="2"/>
  <c r="P111" i="2"/>
  <c r="O92" i="2"/>
  <c r="O91" i="2"/>
  <c r="K29" i="2"/>
  <c r="I57" i="3"/>
  <c r="I34" i="3"/>
  <c r="I29" i="3"/>
  <c r="I18" i="3"/>
  <c r="I12" i="3"/>
  <c r="O107" i="2"/>
  <c r="J99" i="2"/>
  <c r="J83" i="2"/>
  <c r="J68" i="2"/>
  <c r="J62" i="2" s="1"/>
  <c r="J77" i="2"/>
  <c r="L47" i="4" l="1"/>
  <c r="I7" i="4"/>
  <c r="I14" i="4" s="1"/>
  <c r="M7" i="4"/>
  <c r="N91" i="2"/>
  <c r="J7" i="4"/>
  <c r="J14" i="4" s="1"/>
  <c r="K70" i="2"/>
  <c r="L91" i="2"/>
  <c r="I36" i="3"/>
  <c r="I20" i="3"/>
  <c r="N92" i="2"/>
  <c r="I77" i="2"/>
  <c r="J16" i="4" l="1"/>
  <c r="I16" i="4"/>
  <c r="M14" i="4"/>
  <c r="L7" i="4"/>
  <c r="L14" i="4" s="1"/>
  <c r="L16" i="4" s="1"/>
  <c r="O111" i="2"/>
  <c r="M91" i="2"/>
  <c r="K71" i="2"/>
  <c r="K72" i="2"/>
  <c r="K40" i="2"/>
  <c r="K53" i="2" s="1"/>
  <c r="I58" i="3"/>
  <c r="I59" i="3" s="1"/>
  <c r="M46" i="4" l="1"/>
  <c r="M16" i="4"/>
  <c r="M58" i="4"/>
  <c r="L21" i="4"/>
  <c r="L26" i="4" s="1"/>
  <c r="L58" i="4"/>
  <c r="L60" i="4" s="1"/>
  <c r="L46" i="4"/>
  <c r="J70" i="2"/>
  <c r="J29" i="2"/>
  <c r="I99" i="2"/>
  <c r="I83" i="2"/>
  <c r="M21" i="4" l="1"/>
  <c r="M26" i="4" s="1"/>
  <c r="M32" i="4" s="1"/>
  <c r="M37" i="4" s="1"/>
  <c r="M38" i="4" s="1"/>
  <c r="L32" i="4"/>
  <c r="L37" i="4" s="1"/>
  <c r="L38" i="4" s="1"/>
  <c r="L52" i="4"/>
  <c r="L54" i="4" s="1"/>
  <c r="J40" i="2"/>
  <c r="J53" i="2" s="1"/>
  <c r="J72" i="2"/>
  <c r="J71" i="2"/>
  <c r="I68" i="2" l="1"/>
  <c r="I62" i="2" s="1"/>
  <c r="H57" i="3" l="1"/>
  <c r="N111" i="2"/>
  <c r="N107" i="2"/>
  <c r="H34" i="3"/>
  <c r="H29" i="3"/>
  <c r="H18" i="3"/>
  <c r="H12" i="3"/>
  <c r="H36" i="3" l="1"/>
  <c r="H20" i="3"/>
  <c r="M92" i="2" l="1"/>
  <c r="H58" i="3"/>
  <c r="H59" i="3" s="1"/>
  <c r="I70" i="2" l="1"/>
  <c r="I29" i="2"/>
  <c r="M107" i="2"/>
  <c r="M111" i="2" l="1"/>
  <c r="I40" i="2"/>
  <c r="I53" i="2" s="1"/>
  <c r="I71" i="2"/>
  <c r="I72" i="2"/>
  <c r="G57" i="3"/>
  <c r="G34" i="3"/>
  <c r="G29" i="3"/>
  <c r="G18" i="3"/>
  <c r="G12" i="3"/>
  <c r="H83" i="2"/>
  <c r="H77" i="2"/>
  <c r="H68" i="2"/>
  <c r="L68" i="2" l="1"/>
  <c r="H62" i="2"/>
  <c r="H7" i="4"/>
  <c r="H14" i="4" s="1"/>
  <c r="N7" i="4"/>
  <c r="K91" i="2"/>
  <c r="G36" i="3"/>
  <c r="G20" i="3"/>
  <c r="H16" i="4" l="1"/>
  <c r="K58" i="4"/>
  <c r="K46" i="4"/>
  <c r="N14" i="4"/>
  <c r="K60" i="4"/>
  <c r="K92" i="2"/>
  <c r="G58" i="3"/>
  <c r="G59" i="3" s="1"/>
  <c r="L62" i="2"/>
  <c r="L107" i="2"/>
  <c r="N16" i="4" l="1"/>
  <c r="N21" i="4" s="1"/>
  <c r="N58" i="4"/>
  <c r="N46" i="4"/>
  <c r="J21" i="4"/>
  <c r="J26" i="4" s="1"/>
  <c r="J32" i="4" s="1"/>
  <c r="J37" i="4" s="1"/>
  <c r="J38" i="4" s="1"/>
  <c r="K21" i="4"/>
  <c r="K26" i="4" s="1"/>
  <c r="K32" i="4" s="1"/>
  <c r="K37" i="4" s="1"/>
  <c r="K38" i="4" s="1"/>
  <c r="H21" i="4"/>
  <c r="H26" i="4" s="1"/>
  <c r="I21" i="4"/>
  <c r="I26" i="4" s="1"/>
  <c r="L29" i="2"/>
  <c r="L88" i="2"/>
  <c r="L92" i="2" s="1"/>
  <c r="L70" i="2"/>
  <c r="H70" i="2"/>
  <c r="F29" i="3"/>
  <c r="H32" i="4" l="1"/>
  <c r="H37" i="4" s="1"/>
  <c r="H38" i="4" s="1"/>
  <c r="M52" i="4"/>
  <c r="I32" i="4"/>
  <c r="I37" i="4" s="1"/>
  <c r="I38" i="4" s="1"/>
  <c r="H29" i="2"/>
  <c r="L71" i="2"/>
  <c r="H71" i="2"/>
  <c r="K107" i="2"/>
  <c r="F57" i="3"/>
  <c r="F34" i="3"/>
  <c r="F36" i="3" s="1"/>
  <c r="F18" i="3"/>
  <c r="F12" i="3"/>
  <c r="G83" i="2"/>
  <c r="F83" i="2"/>
  <c r="G77" i="2"/>
  <c r="F77" i="2"/>
  <c r="F68" i="2"/>
  <c r="F99" i="2"/>
  <c r="P7" i="4"/>
  <c r="P14" i="4" s="1"/>
  <c r="H72" i="2" l="1"/>
  <c r="L72" i="2"/>
  <c r="P16" i="4"/>
  <c r="H40" i="2"/>
  <c r="L40" i="2"/>
  <c r="L53" i="2" s="1"/>
  <c r="L111" i="2"/>
  <c r="F7" i="4"/>
  <c r="F14" i="4" s="1"/>
  <c r="K111" i="2"/>
  <c r="J92" i="2"/>
  <c r="G97" i="2"/>
  <c r="G99" i="2" s="1"/>
  <c r="H99" i="2"/>
  <c r="F20" i="3"/>
  <c r="J43" i="3" l="1"/>
  <c r="I43" i="3"/>
  <c r="G43" i="3"/>
  <c r="H43" i="3"/>
  <c r="H53" i="2"/>
  <c r="F16" i="4"/>
  <c r="J46" i="4"/>
  <c r="J58" i="4"/>
  <c r="J60" i="4" s="1"/>
  <c r="L48" i="4"/>
  <c r="K48" i="4"/>
  <c r="O7" i="4"/>
  <c r="O14" i="4" s="1"/>
  <c r="J91" i="2"/>
  <c r="F69" i="2"/>
  <c r="F58" i="3"/>
  <c r="F59" i="3" s="1"/>
  <c r="E57" i="3"/>
  <c r="F62" i="2" l="1"/>
  <c r="F70" i="2" s="1"/>
  <c r="O16" i="4"/>
  <c r="P58" i="4"/>
  <c r="O58" i="4"/>
  <c r="O46" i="4"/>
  <c r="P46" i="4"/>
  <c r="N26" i="4"/>
  <c r="J48" i="4"/>
  <c r="F71" i="2"/>
  <c r="F29" i="2"/>
  <c r="G92" i="2"/>
  <c r="G91" i="2"/>
  <c r="E34" i="3"/>
  <c r="E29" i="3"/>
  <c r="E18" i="3"/>
  <c r="E12" i="3"/>
  <c r="J107" i="2"/>
  <c r="E99" i="2"/>
  <c r="E83" i="2"/>
  <c r="E77" i="2"/>
  <c r="E68" i="2"/>
  <c r="N32" i="4" l="1"/>
  <c r="N37" i="4" s="1"/>
  <c r="N38" i="4" s="1"/>
  <c r="N52" i="4"/>
  <c r="P21" i="4"/>
  <c r="O21" i="4"/>
  <c r="G58" i="4"/>
  <c r="G60" i="4" s="1"/>
  <c r="G46" i="4"/>
  <c r="G48" i="4" s="1"/>
  <c r="G21" i="4"/>
  <c r="G26" i="4" s="1"/>
  <c r="Q7" i="4"/>
  <c r="Q14" i="4" s="1"/>
  <c r="Q16" i="4" s="1"/>
  <c r="E7" i="4"/>
  <c r="J111" i="2"/>
  <c r="F72" i="2"/>
  <c r="F40" i="2"/>
  <c r="F53" i="2" s="1"/>
  <c r="E36" i="3"/>
  <c r="I92" i="2"/>
  <c r="G29" i="2"/>
  <c r="E20" i="3"/>
  <c r="D77" i="2"/>
  <c r="G52" i="4" l="1"/>
  <c r="G54" i="4" s="1"/>
  <c r="E14" i="4"/>
  <c r="M60" i="4"/>
  <c r="Q58" i="4"/>
  <c r="Q60" i="4" s="1"/>
  <c r="Q21" i="4"/>
  <c r="Q26" i="4" s="1"/>
  <c r="Q46" i="4"/>
  <c r="Q48" i="4" s="1"/>
  <c r="G32" i="4"/>
  <c r="G37" i="4" s="1"/>
  <c r="G38" i="4" s="1"/>
  <c r="O26" i="4"/>
  <c r="I91" i="2"/>
  <c r="G40" i="2"/>
  <c r="G53" i="2" s="1"/>
  <c r="E69" i="2"/>
  <c r="E62" i="2" s="1"/>
  <c r="E58" i="3"/>
  <c r="E59" i="3" s="1"/>
  <c r="E16" i="4" l="1"/>
  <c r="I46" i="4"/>
  <c r="I48" i="4" s="1"/>
  <c r="I58" i="4"/>
  <c r="I60" i="4" s="1"/>
  <c r="Q32" i="4"/>
  <c r="Q37" i="4" s="1"/>
  <c r="Q38" i="4" s="1"/>
  <c r="O32" i="4"/>
  <c r="O37" i="4" s="1"/>
  <c r="O38" i="4" s="1"/>
  <c r="O52" i="4"/>
  <c r="Q52" i="4"/>
  <c r="Q54" i="4" s="1"/>
  <c r="M48" i="4"/>
  <c r="E70" i="2"/>
  <c r="E29" i="2"/>
  <c r="D57" i="3"/>
  <c r="I107" i="2"/>
  <c r="D34" i="3"/>
  <c r="D29" i="3"/>
  <c r="D18" i="3"/>
  <c r="D12" i="3"/>
  <c r="D99" i="2"/>
  <c r="D83" i="2"/>
  <c r="D68" i="2"/>
  <c r="R7" i="4"/>
  <c r="R14" i="4" s="1"/>
  <c r="R16" i="4" l="1"/>
  <c r="R58" i="4"/>
  <c r="R60" i="4" s="1"/>
  <c r="R46" i="4"/>
  <c r="R48" i="4" s="1"/>
  <c r="N60" i="4"/>
  <c r="D7" i="4"/>
  <c r="D14" i="4" s="1"/>
  <c r="I111" i="2"/>
  <c r="H92" i="2"/>
  <c r="E40" i="2"/>
  <c r="E53" i="2" s="1"/>
  <c r="E71" i="2"/>
  <c r="E72" i="2"/>
  <c r="D36" i="3"/>
  <c r="D20" i="3"/>
  <c r="D16" i="4" l="1"/>
  <c r="H46" i="4"/>
  <c r="H58" i="4"/>
  <c r="H60" i="4" s="1"/>
  <c r="R21" i="4"/>
  <c r="R26" i="4" s="1"/>
  <c r="N48" i="4"/>
  <c r="H91" i="2"/>
  <c r="D58" i="3"/>
  <c r="D59" i="3" s="1"/>
  <c r="D69" i="2"/>
  <c r="D62" i="2" s="1"/>
  <c r="R32" i="4" l="1"/>
  <c r="R37" i="4" s="1"/>
  <c r="R38" i="4" s="1"/>
  <c r="W52" i="4"/>
  <c r="W54" i="4" s="1"/>
  <c r="R52" i="4"/>
  <c r="R54" i="4" s="1"/>
  <c r="H48" i="4"/>
  <c r="M54" i="4"/>
  <c r="O54" i="4"/>
  <c r="D29" i="2"/>
  <c r="H107" i="2"/>
  <c r="D70" i="2" l="1"/>
  <c r="H111" i="2"/>
  <c r="D40" i="2"/>
  <c r="D53" i="2" s="1"/>
  <c r="D71" i="2"/>
  <c r="D72" i="2" l="1"/>
  <c r="C57" i="3"/>
  <c r="G107" i="2" l="1"/>
  <c r="F107" i="2"/>
  <c r="D107" i="2"/>
  <c r="E107" i="2" l="1"/>
  <c r="C45" i="2" l="1"/>
  <c r="C107" i="2" l="1"/>
  <c r="C99" i="2"/>
  <c r="C83" i="2"/>
  <c r="C68" i="2"/>
  <c r="G68" i="2" s="1"/>
  <c r="C77" i="2"/>
  <c r="C51" i="2"/>
  <c r="C6" i="2"/>
  <c r="C13" i="2" s="1"/>
  <c r="C34" i="3"/>
  <c r="C29" i="3"/>
  <c r="C18" i="3"/>
  <c r="C12" i="3"/>
  <c r="C4" i="4" l="1"/>
  <c r="C7" i="4"/>
  <c r="C14" i="4" s="1"/>
  <c r="S7" i="4"/>
  <c r="S14" i="4" s="1"/>
  <c r="C15" i="2"/>
  <c r="C52" i="2"/>
  <c r="C20" i="3"/>
  <c r="C36" i="3"/>
  <c r="F44" i="3" l="1"/>
  <c r="D44" i="3"/>
  <c r="E44" i="3"/>
  <c r="C44" i="3"/>
  <c r="F46" i="4"/>
  <c r="F58" i="4"/>
  <c r="F60" i="4" s="1"/>
  <c r="S16" i="4"/>
  <c r="W58" i="4"/>
  <c r="W60" i="4" s="1"/>
  <c r="W46" i="4"/>
  <c r="W48" i="4" s="1"/>
  <c r="U46" i="4"/>
  <c r="U48" i="4" s="1"/>
  <c r="T58" i="4"/>
  <c r="T60" i="4" s="1"/>
  <c r="S58" i="4"/>
  <c r="S60" i="4" s="1"/>
  <c r="U58" i="4"/>
  <c r="U60" i="4" s="1"/>
  <c r="T46" i="4"/>
  <c r="T48" i="4" s="1"/>
  <c r="S46" i="4"/>
  <c r="S48" i="4" s="1"/>
  <c r="C16" i="4"/>
  <c r="C21" i="4" s="1"/>
  <c r="C26" i="4" s="1"/>
  <c r="O48" i="4"/>
  <c r="O60" i="4"/>
  <c r="P48" i="4"/>
  <c r="P60" i="4"/>
  <c r="F48" i="4"/>
  <c r="F91" i="2"/>
  <c r="F92" i="2"/>
  <c r="C17" i="2"/>
  <c r="C19" i="2" s="1"/>
  <c r="C69" i="2"/>
  <c r="C58" i="3"/>
  <c r="C59" i="3" s="1"/>
  <c r="C62" i="2" l="1"/>
  <c r="G62" i="2" s="1"/>
  <c r="C32" i="4"/>
  <c r="C37" i="4" s="1"/>
  <c r="C38" i="4" s="1"/>
  <c r="H52" i="4"/>
  <c r="H54" i="4" s="1"/>
  <c r="C29" i="2"/>
  <c r="F21" i="4"/>
  <c r="F26" i="4" s="1"/>
  <c r="F32" i="4" s="1"/>
  <c r="F37" i="4" s="1"/>
  <c r="F38" i="4" s="1"/>
  <c r="E21" i="4"/>
  <c r="E26" i="4" s="1"/>
  <c r="E32" i="4" s="1"/>
  <c r="E37" i="4" s="1"/>
  <c r="E38" i="4" s="1"/>
  <c r="D21" i="4"/>
  <c r="D26" i="4" s="1"/>
  <c r="I52" i="4" s="1"/>
  <c r="I54" i="4" s="1"/>
  <c r="U21" i="4"/>
  <c r="U26" i="4" s="1"/>
  <c r="S21" i="4"/>
  <c r="S26" i="4" s="1"/>
  <c r="T21" i="4"/>
  <c r="T26" i="4" s="1"/>
  <c r="P26" i="4"/>
  <c r="C21" i="2"/>
  <c r="T32" i="4" l="1"/>
  <c r="T37" i="4" s="1"/>
  <c r="T38" i="4" s="1"/>
  <c r="Y52" i="4"/>
  <c r="Y54" i="4" s="1"/>
  <c r="S52" i="4"/>
  <c r="S54" i="4" s="1"/>
  <c r="X52" i="4"/>
  <c r="X54" i="4" s="1"/>
  <c r="F52" i="4"/>
  <c r="F54" i="4" s="1"/>
  <c r="K52" i="4"/>
  <c r="K54" i="4" s="1"/>
  <c r="J52" i="4"/>
  <c r="J54" i="4" s="1"/>
  <c r="D32" i="4"/>
  <c r="D37" i="4" s="1"/>
  <c r="D38" i="4" s="1"/>
  <c r="S32" i="4"/>
  <c r="S37" i="4" s="1"/>
  <c r="S38" i="4" s="1"/>
  <c r="U52" i="4"/>
  <c r="U54" i="4" s="1"/>
  <c r="U32" i="4"/>
  <c r="U37" i="4" s="1"/>
  <c r="U38" i="4" s="1"/>
  <c r="T52" i="4"/>
  <c r="T54" i="4" s="1"/>
  <c r="P52" i="4"/>
  <c r="P54" i="4" s="1"/>
  <c r="N54" i="4"/>
  <c r="P32" i="4"/>
  <c r="P37" i="4" s="1"/>
  <c r="P38" i="4" s="1"/>
  <c r="C40" i="2"/>
  <c r="G111" i="2"/>
  <c r="F111" i="2"/>
  <c r="D43" i="3" l="1"/>
  <c r="F43" i="3"/>
  <c r="E43" i="3"/>
  <c r="C43" i="3"/>
  <c r="C53" i="2"/>
  <c r="E48" i="4" l="1"/>
  <c r="E60" i="4"/>
  <c r="E91" i="2"/>
  <c r="E92" i="2"/>
  <c r="E54" i="4" l="1"/>
  <c r="E111" i="2" l="1"/>
  <c r="D60" i="4" l="1"/>
  <c r="D54" i="4" l="1"/>
  <c r="D92" i="2"/>
  <c r="D91" i="2"/>
  <c r="D48" i="4"/>
  <c r="D111" i="2" l="1"/>
  <c r="C60" i="4" l="1"/>
  <c r="C54" i="4"/>
  <c r="C91" i="2"/>
  <c r="C92" i="2"/>
  <c r="C48" i="4" l="1"/>
  <c r="C111" i="2" l="1"/>
  <c r="F51" i="3" l="1"/>
  <c r="D51" i="3"/>
  <c r="E51" i="3"/>
  <c r="C51" i="3"/>
  <c r="J41" i="3" l="1"/>
  <c r="H41" i="3"/>
  <c r="G41" i="3"/>
  <c r="I41" i="3"/>
  <c r="C70" i="2"/>
  <c r="G71" i="2"/>
  <c r="G70" i="2" l="1"/>
  <c r="C71" i="2"/>
  <c r="C72" i="2" l="1"/>
  <c r="G67" i="2"/>
  <c r="G72" i="2" s="1"/>
  <c r="H51" i="3"/>
  <c r="I51" i="3"/>
  <c r="J51" i="3" s="1"/>
  <c r="G51" i="3"/>
  <c r="N41" i="3" l="1"/>
  <c r="N51" i="3" s="1"/>
  <c r="M41" i="3"/>
  <c r="L41" i="3"/>
  <c r="L51" i="3" s="1"/>
  <c r="K41" i="3"/>
  <c r="K51" i="3" s="1"/>
  <c r="R41" i="3" l="1"/>
  <c r="R51" i="3" s="1"/>
  <c r="O41" i="3"/>
  <c r="O51" i="3" s="1"/>
  <c r="P41" i="3"/>
  <c r="P51" i="3" s="1"/>
  <c r="M51" i="3" s="1"/>
  <c r="Q41" i="3"/>
  <c r="Q51" i="3" s="1"/>
  <c r="S41" i="3" l="1"/>
  <c r="S51" i="3" s="1"/>
  <c r="T41" i="3"/>
  <c r="T51" i="3" s="1"/>
</calcChain>
</file>

<file path=xl/sharedStrings.xml><?xml version="1.0" encoding="utf-8"?>
<sst xmlns="http://schemas.openxmlformats.org/spreadsheetml/2006/main" count="692" uniqueCount="303">
  <si>
    <t>SEK</t>
  </si>
  <si>
    <t>EBIT</t>
  </si>
  <si>
    <t xml:space="preserve">EBITA </t>
  </si>
  <si>
    <t>EBITDA</t>
  </si>
  <si>
    <t>Pro forma</t>
  </si>
  <si>
    <t>Goodwill</t>
  </si>
  <si>
    <t>N/A</t>
  </si>
  <si>
    <t>EBITA</t>
  </si>
  <si>
    <t>12M 2019</t>
  </si>
  <si>
    <t>12M 2020</t>
  </si>
  <si>
    <t>12M 2021</t>
  </si>
  <si>
    <t>Trelleborg AB</t>
  </si>
  <si>
    <t>Description</t>
  </si>
  <si>
    <t>Sheet name</t>
  </si>
  <si>
    <t>Currency/value</t>
  </si>
  <si>
    <t>Yearly and Quarterly Income statements</t>
  </si>
  <si>
    <t>IS</t>
  </si>
  <si>
    <t>Yearly and Quarterly Balance sheets</t>
  </si>
  <si>
    <t>BS</t>
  </si>
  <si>
    <t>Yearly and Quarterly Cash Flow Statements</t>
  </si>
  <si>
    <t>Cash Flow</t>
  </si>
  <si>
    <t>Trelleborg uses the following alternative performance measures relating to its financial position, return on shareholders’ equity and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</si>
  <si>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Key Figures</t>
  </si>
  <si>
    <t xml:space="preserve">Definitions </t>
  </si>
  <si>
    <t>Reason for use of Measure</t>
  </si>
  <si>
    <t>Average number of employees</t>
  </si>
  <si>
    <t>Average number of employees during the year based on hours worked. Excluding insourced staff.</t>
  </si>
  <si>
    <t>The costs that are related to the number of employees represent a large part of the total costs for the Group. The trend in the average number of employees is therefore an important performance measure to use when comparing the number of employees versus costs.</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</si>
  <si>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</si>
  <si>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</si>
  <si>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</si>
  <si>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</si>
  <si>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</si>
  <si>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</si>
  <si>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</si>
  <si>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</si>
  <si>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</si>
  <si>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</si>
  <si>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</si>
  <si>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Shows the relation in between the dividend received and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</si>
  <si>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</si>
  <si>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</si>
  <si>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</si>
  <si>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</si>
  <si>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</si>
  <si>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</si>
  <si>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</si>
  <si>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</si>
  <si>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</si>
  <si>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 xml:space="preserve">EBITA margin, % </t>
  </si>
  <si>
    <t>EBITA as a percentage of net sales.</t>
  </si>
  <si>
    <t>Operating profit excluding depreciation/amortization and impairment of PPE (including right-of-use assets) and intangible assets and excluding items affecting comparability.</t>
  </si>
  <si>
    <t>Shows operating profit from ordinary business operations excluding any impact of depreciation and amortization of PPE and intangible assets. This is a valuable performance measure as it indicates the underlying cash-generating ability.</t>
  </si>
  <si>
    <t>EBITDA margin, %</t>
  </si>
  <si>
    <t>EBITDA excluding participations in the profit/loss of jointly owned/associated companies as a percentage of net sales.</t>
  </si>
  <si>
    <t>EBITDA/Net interest income/expense</t>
  </si>
  <si>
    <t>EBITDA divided by net interest income/expense (interest income less interest expenses).</t>
  </si>
  <si>
    <t>This performance measure is a debt and profitability ratio used to determine the capability of the Group, through its own earnings generation, to pay interest on the outstanding debt</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</si>
  <si>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</si>
  <si>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</si>
  <si>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</si>
  <si>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</si>
  <si>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</si>
  <si>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</si>
  <si>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</si>
  <si>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</si>
  <si>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</si>
  <si>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</si>
  <si>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</si>
  <si>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</si>
  <si>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</si>
  <si>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Trelleborg's underlying operational performance.</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</si>
  <si>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</si>
  <si>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</si>
  <si>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</si>
  <si>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</si>
  <si>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</si>
  <si>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</si>
  <si>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</si>
  <si>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</si>
  <si>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</si>
  <si>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</si>
  <si>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</si>
  <si>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Shows Trelleborg's cash generation capacity generated by the operations.</t>
  </si>
  <si>
    <t>Operating cash flow per share</t>
  </si>
  <si>
    <t>Operating cash flow divided by the average number of shares outstanding.</t>
  </si>
  <si>
    <t>Shows Trelleborg's cash generation capacity generated by the operations in relation to average number of shares.</t>
  </si>
  <si>
    <t>Organic growth</t>
  </si>
  <si>
    <t>The sales growth in comparable exchange rates that is generated by the Group itself on its own merits and in the existing structure. An acquisition, or a divestment, is only included in the calculation of organic growth if it is included in an equal number of months in the current period and the corresponding of previous years. Otherwise, it is included in the calculation of structural growth.</t>
  </si>
  <si>
    <t>Shows underlying growth from changes in volume, price and sales mix.</t>
  </si>
  <si>
    <t>Structural growth</t>
  </si>
  <si>
    <t>When calculating the organic growth any structural impact (acquisitions or divestments) in the comparative periods is excluded. Instead this impact is shown specifically as a structural impact.</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</si>
  <si>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</si>
  <si>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</si>
  <si>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</si>
  <si>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</si>
  <si>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</si>
  <si>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</si>
  <si>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</si>
  <si>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</si>
  <si>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</si>
  <si>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</si>
  <si>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</si>
  <si>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</si>
  <si>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</si>
  <si>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</si>
  <si>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</si>
  <si>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Shows the Group's capacity to generate return on shareholders' equity</t>
  </si>
  <si>
    <t>Income statement</t>
  </si>
  <si>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</si>
  <si>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</si>
  <si>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</si>
  <si>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</si>
  <si>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</si>
  <si>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</si>
  <si>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</si>
  <si>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</si>
  <si>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</si>
  <si>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</si>
  <si>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</si>
  <si>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</si>
  <si>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</si>
  <si>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</si>
  <si>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</si>
  <si>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</si>
  <si>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</si>
  <si>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</si>
  <si>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</si>
  <si>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</si>
  <si>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</si>
  <si>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</si>
  <si>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</si>
  <si>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total</t>
  </si>
  <si>
    <t>Group, excluding items affecting comparability</t>
  </si>
  <si>
    <t>Continuing operations, excluding items affecting comparability</t>
  </si>
  <si>
    <t>End of period</t>
  </si>
  <si>
    <t>of which, in Treasury</t>
  </si>
  <si>
    <t>Average number of shares</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</si>
  <si>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</si>
  <si>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</si>
  <si>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</si>
  <si>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</si>
  <si>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</si>
  <si>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</si>
  <si>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</si>
  <si>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</si>
  <si>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</si>
  <si>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</si>
  <si>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</si>
  <si>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</si>
  <si>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</si>
  <si>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</si>
  <si>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</si>
  <si>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</si>
  <si>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EBITDA /Net interest income/expense</t>
  </si>
  <si>
    <t>Net interest, R12</t>
  </si>
  <si>
    <t>EBITDA including items affecting comparability, R12</t>
  </si>
  <si>
    <t>Market price, SEK</t>
  </si>
  <si>
    <t>Earnings per share, R12</t>
  </si>
  <si>
    <t>Return on capital employed,  continuing operations, %</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</si>
  <si>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</si>
  <si>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</si>
  <si>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</si>
  <si>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</si>
  <si>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</si>
  <si>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</si>
  <si>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Average capital employed and EBIT is calculated R12. This is used when calculating the return on capital employed, %.</t>
  </si>
  <si>
    <t>Rate of capital turnover, continuing operations</t>
  </si>
  <si>
    <t>Net sales, R12</t>
  </si>
  <si>
    <t>Average capital employed, R12</t>
  </si>
  <si>
    <t xml:space="preserve">Rate of capital turnover </t>
  </si>
  <si>
    <t>Average capital employed and Net sales is calculated using R12. This is used when calculating the capital turnover rate.</t>
  </si>
  <si>
    <t xml:space="preserve">Return on shareholders’ equity, Group,  % </t>
  </si>
  <si>
    <t>Profit for the period, R12</t>
  </si>
  <si>
    <t>Total shareholders equity</t>
  </si>
  <si>
    <t>Average equity</t>
  </si>
  <si>
    <t>Return on shareholders' equity, excluding items affecting comparability</t>
  </si>
  <si>
    <t>Total Group Return on shareholders' equity</t>
  </si>
  <si>
    <t>Q1 2019</t>
  </si>
  <si>
    <t>Q2 2019</t>
  </si>
  <si>
    <t>Q3 2019</t>
  </si>
  <si>
    <t>Q4 2019</t>
  </si>
  <si>
    <t>Q1 2020</t>
  </si>
  <si>
    <t>Q2 2020</t>
  </si>
  <si>
    <t>Q3 2020</t>
  </si>
  <si>
    <t>Q4 2020</t>
  </si>
  <si>
    <t>Q1 2021</t>
  </si>
  <si>
    <t>Q2 2021</t>
  </si>
  <si>
    <t>Q3 2021</t>
  </si>
  <si>
    <t>Q4 2021</t>
  </si>
  <si>
    <t>Q1 2022</t>
  </si>
  <si>
    <t>Q2 2022</t>
  </si>
  <si>
    <t>Q3 2022</t>
  </si>
  <si>
    <t>Balance sheet</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</si>
  <si>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</si>
  <si>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</si>
  <si>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</si>
  <si>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</si>
  <si>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</si>
  <si>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</si>
  <si>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</si>
  <si>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</si>
  <si>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</si>
  <si>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</si>
  <si>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</si>
  <si>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</si>
  <si>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</si>
  <si>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</si>
  <si>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</si>
  <si>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</si>
  <si>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</si>
  <si>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</si>
  <si>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</si>
  <si>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</si>
  <si>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</si>
  <si>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</si>
  <si>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</si>
  <si>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</si>
  <si>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</si>
  <si>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</si>
  <si>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</si>
  <si>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</si>
  <si>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</si>
  <si>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</si>
  <si>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</si>
  <si>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</si>
  <si>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Total net profit/loss for the year</t>
  </si>
  <si>
    <t>Repurchase own shares</t>
  </si>
  <si>
    <t>Dividend</t>
  </si>
  <si>
    <t>Impact from IAS 29¹</t>
  </si>
  <si>
    <t>Non-controlling interests</t>
  </si>
  <si>
    <t>Closing balance</t>
  </si>
  <si>
    <t>¹ Refers to hyperinflationary accounting in operations in Turkey.</t>
  </si>
  <si>
    <t>Totalt equity</t>
  </si>
  <si>
    <t>Specification of capital employed, SEK M</t>
  </si>
  <si>
    <t>Working capital</t>
  </si>
  <si>
    <t>Intangible assets</t>
  </si>
  <si>
    <t>Sep 30</t>
  </si>
  <si>
    <t>Dec 31</t>
  </si>
  <si>
    <t>Mar 31</t>
  </si>
  <si>
    <t>Jun 30</t>
  </si>
  <si>
    <t>Cash Flow, SEK M</t>
  </si>
  <si>
    <t>Depreciation/write-down, property, plant and equipment</t>
  </si>
  <si>
    <t>Amortization/write-down, intangible assets</t>
  </si>
  <si>
    <t>EBITDA, operating profit before depreciation</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</si>
  <si>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</si>
  <si>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</si>
  <si>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</si>
  <si>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</si>
  <si>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</si>
  <si>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</si>
  <si>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</si>
  <si>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Operating cashflow, Group</t>
  </si>
  <si>
    <t>Change in net debt</t>
  </si>
  <si>
    <t>Net debt, opening balance</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</si>
  <si>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</si>
  <si>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</si>
  <si>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</si>
  <si>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</si>
  <si>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</si>
  <si>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</si>
  <si>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</si>
  <si>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</si>
  <si>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</si>
  <si>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Financial liability for dividend - Parent company shareholders</t>
  </si>
  <si>
    <t>Exchange rate difference</t>
  </si>
  <si>
    <t>Net debt, closing balance</t>
  </si>
  <si>
    <t>Net debt including, as of 2019, lease liability in accordance with IFRS 16 and pension liability.</t>
  </si>
  <si>
    <t>Operating cash flow, R12</t>
  </si>
  <si>
    <t>EBIT, excl items affecting comparability, R12</t>
  </si>
  <si>
    <t>Free cash flow, R12</t>
  </si>
  <si>
    <t>Average number of shares outstanding</t>
  </si>
  <si>
    <t>EBIT including items affecting comparability</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</si>
  <si>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</si>
  <si>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</si>
  <si>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</si>
  <si>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</si>
  <si>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</si>
  <si>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</si>
  <si>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</si>
  <si>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</si>
  <si>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</si>
  <si>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9M 2019</t>
  </si>
  <si>
    <t>6M 2019</t>
  </si>
  <si>
    <t>Q4 2022</t>
  </si>
  <si>
    <t>12M 2022</t>
  </si>
  <si>
    <t>Shows currency impact on net sales between different periods.</t>
  </si>
  <si>
    <t>Q1 2023</t>
  </si>
  <si>
    <t xml:space="preserve">Change in working capital </t>
  </si>
  <si>
    <t>Operating profit excluding amortization and impairment of intangible assets from acquisitions and excluding items affecting comparability.</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</si>
  <si>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</si>
  <si>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</si>
  <si>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</si>
  <si>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</si>
  <si>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</si>
  <si>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</si>
  <si>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rPr>
        <i/>
        <vertAlign val="superscript"/>
        <sz val="7"/>
        <rFont val="Arial"/>
        <family val="2"/>
      </rPr>
      <t>2</t>
    </r>
    <r>
      <rPr>
        <i/>
        <sz val="7"/>
        <rFont val="Arial"/>
        <family val="2"/>
      </rPr>
      <t xml:space="preserve"> EBITDA excluding items affecting comparability.</t>
    </r>
  </si>
  <si>
    <r>
      <rPr>
        <i/>
        <vertAlign val="superscript"/>
        <sz val="7"/>
        <rFont val="Calibri"/>
        <family val="2"/>
      </rPr>
      <t>1</t>
    </r>
    <r>
      <rPr>
        <i/>
        <sz val="7"/>
        <rFont val="Calibri"/>
        <family val="2"/>
      </rPr>
      <t xml:space="preserve"> Pertains to non-cash items.</t>
    </r>
  </si>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</sst>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0;\-0;&quot;-&quot;;"/>
    <numFmt numFmtId="166" formatCode="0.0"/>
    <numFmt numFmtId="167" formatCode="0.0%"/>
    <numFmt numFmtId="168" formatCode="0.0_ ;\-0.0\ "/>
    <numFmt numFmtId="169" formatCode="#,##0.0"/>
  </numFmts>
  <fonts count="3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i/>
      <vertAlign val="superscript"/>
      <sz val="7"/>
      <name val="Arial"/>
      <family val="2"/>
    </font>
    <font>
      <i/>
      <vertAlign val="superscript"/>
      <sz val="7"/>
      <name val="Calibri"/>
      <family val="2"/>
    </font>
    <font>
      <vertAlign val="superscript"/>
      <sz val="8"/>
      <name val="Arial"/>
      <family val="2"/>
    </font>
    <font>
      <vertAlign val="superscript"/>
      <sz val="8"/>
      <name val="FranklinGothic"/>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42">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7" fillId="2" borderId="2" xfId="0" applyFont="1" applyFill="1" applyBorder="1"/>
    <xf numFmtId="0" fontId="6" fillId="2" borderId="2" xfId="4" applyFill="1" applyBorder="1"/>
    <xf numFmtId="0" fontId="6" fillId="2" borderId="2" xfId="4" applyFill="1" applyBorder="1" applyAlignment="1">
      <alignment wrapText="1"/>
    </xf>
    <xf numFmtId="0" fontId="5" fillId="3" borderId="1" xfId="3" applyNumberFormat="1" applyFont="1" applyFill="1" applyBorder="1" applyAlignment="1" applyProtection="1">
      <alignment horizontal="right"/>
    </xf>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1" xfId="0" applyFont="1" applyFill="1" applyBorder="1" applyAlignment="1" applyProtection="1">
      <alignment wrapText="1"/>
    </xf>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3" fontId="11" fillId="2" borderId="1" xfId="6" applyNumberFormat="1" applyFont="1" applyFill="1" applyBorder="1" applyAlignment="1" applyProtection="1">
      <alignment horizontal="left" wrapText="1"/>
    </xf>
    <xf numFmtId="0" fontId="18" fillId="2" borderId="0" xfId="0" applyFont="1" applyFill="1" applyBorder="1" applyAlignment="1" applyProtection="1"/>
    <xf numFmtId="3" fontId="13" fillId="2" borderId="1" xfId="6" applyNumberFormat="1" applyFont="1" applyFill="1" applyBorder="1" applyAlignment="1" applyProtection="1">
      <alignment horizontal="left"/>
    </xf>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167" fontId="13" fillId="2" borderId="0" xfId="2" applyNumberFormat="1" applyFont="1" applyFill="1" applyBorder="1" applyAlignment="1" applyProtection="1">
      <alignment horizontal="right"/>
    </xf>
    <xf numFmtId="3" fontId="13" fillId="2" borderId="1" xfId="6" applyNumberFormat="1" applyFont="1" applyFill="1" applyBorder="1" applyAlignment="1" applyProtection="1">
      <alignment horizontal="left" wrapText="1"/>
    </xf>
    <xf numFmtId="0" fontId="13" fillId="2" borderId="5" xfId="6" applyFont="1" applyFill="1" applyBorder="1" applyAlignment="1" applyProtection="1"/>
    <xf numFmtId="167" fontId="13" fillId="2" borderId="1" xfId="6" applyNumberFormat="1" applyFont="1" applyFill="1" applyBorder="1" applyAlignment="1" applyProtection="1">
      <alignment horizontal="right"/>
    </xf>
    <xf numFmtId="166" fontId="11" fillId="2" borderId="0" xfId="0" applyNumberFormat="1" applyFont="1" applyFill="1" applyBorder="1" applyAlignment="1" applyProtection="1"/>
    <xf numFmtId="168" fontId="13" fillId="2" borderId="1" xfId="1" applyNumberFormat="1" applyFont="1" applyFill="1" applyBorder="1" applyAlignment="1" applyProtection="1">
      <alignment horizontal="right"/>
    </xf>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166" fontId="16" fillId="2" borderId="4" xfId="0" applyNumberFormat="1"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23" fillId="2" borderId="0" xfId="0" applyFont="1" applyFill="1" applyBorder="1" applyAlignment="1" applyProtection="1">
      <alignment horizontal="left"/>
    </xf>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4" fillId="2" borderId="2" xfId="0" applyFont="1" applyFill="1" applyBorder="1" applyAlignment="1">
      <alignment wrapText="1"/>
    </xf>
    <xf numFmtId="0" fontId="8" fillId="2" borderId="2" xfId="0" applyFont="1" applyFill="1" applyBorder="1" applyAlignment="1">
      <alignment wrapText="1"/>
    </xf>
    <xf numFmtId="0" fontId="13" fillId="2" borderId="0" xfId="0" applyFont="1" applyFill="1" applyBorder="1" applyAlignment="1" applyProtection="1">
      <alignment wrapText="1"/>
    </xf>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3" fontId="13" fillId="2" borderId="0" xfId="6" applyNumberFormat="1" applyFont="1" applyFill="1" applyBorder="1" applyAlignment="1" applyProtection="1"/>
    <xf numFmtId="2" fontId="11" fillId="2" borderId="1" xfId="0" applyNumberFormat="1" applyFont="1" applyFill="1" applyBorder="1" applyAlignment="1" applyProtection="1">
      <alignment wrapText="1"/>
    </xf>
    <xf numFmtId="2" fontId="11" fillId="2" borderId="0" xfId="0" applyNumberFormat="1" applyFont="1" applyFill="1" applyBorder="1" applyAlignment="1" applyProtection="1"/>
    <xf numFmtId="2" fontId="13" fillId="2" borderId="0" xfId="0" applyNumberFormat="1" applyFont="1" applyFill="1" applyBorder="1" applyAlignment="1" applyProtection="1">
      <alignment wrapText="1"/>
    </xf>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1" fillId="2" borderId="1" xfId="6" applyNumberFormat="1" applyFont="1" applyFill="1" applyBorder="1" applyAlignment="1" applyProtection="1">
      <alignment horizontal="right"/>
    </xf>
    <xf numFmtId="167" fontId="16"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9"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0" fontId="11" fillId="0" borderId="1" xfId="0"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2" xfId="0" applyFont="1" applyFill="1" applyBorder="1"/>
    <xf numFmtId="0" fontId="8" fillId="2" borderId="2" xfId="0" applyFont="1" applyFill="1" applyBorder="1"/>
    <xf numFmtId="0" fontId="8" fillId="2" borderId="8" xfId="0" applyFont="1" applyFill="1" applyBorder="1" applyAlignment="1">
      <alignment wrapText="1"/>
    </xf>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167" fontId="0" fillId="2" borderId="0" xfId="2" applyNumberFormat="1" applyFont="1" applyFill="1"/>
    <xf numFmtId="3" fontId="11" fillId="2" borderId="0" xfId="0" quotePrefix="1" applyNumberFormat="1" applyFont="1" applyFill="1"/>
    <xf numFmtId="165" fontId="11" fillId="2" borderId="4" xfId="6" quotePrefix="1" applyNumberFormat="1" applyFont="1" applyFill="1" applyBorder="1" applyAlignment="1" applyProtection="1"/>
    <xf numFmtId="165" fontId="11" fillId="2" borderId="0" xfId="0" applyNumberFormat="1" applyFont="1" applyFill="1" applyBorder="1" applyAlignment="1" applyProtection="1"/>
    <xf numFmtId="0" fontId="0" fillId="2" borderId="0" xfId="0" applyFill="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6" xfId="0" applyFont="1" applyFill="1" applyBorder="1" applyAlignment="1">
      <alignment horizontal="left" wrapText="1"/>
    </xf>
    <xf numFmtId="0" fontId="8" fillId="2" borderId="8" xfId="0" applyFont="1" applyFill="1" applyBorder="1" applyAlignment="1">
      <alignment horizontal="left"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dimension ref="A1:F330"/>
  <sheetViews>
    <sheetView tabSelected="1" zoomScaleNormal="100" workbookViewId="0"/>
  </sheetViews>
  <sheetFormatPr defaultRowHeight="15"/>
  <cols>
    <col min="1" max="3" width="55.42578125" customWidth="1"/>
    <col min="6" max="6" width="17.5703125" customWidth="1"/>
  </cols>
  <sheetData>
    <row r="1" spans="1:3" s="2" customFormat="1">
      <c r="A1" s="3" t="s">
        <v>11</v>
      </c>
    </row>
    <row r="2" spans="1:3" s="2" customFormat="1">
      <c r="A2" s="120" t="s">
        <v>12</v>
      </c>
      <c r="B2" s="120" t="s">
        <v>13</v>
      </c>
      <c r="C2" s="120" t="s">
        <v>14</v>
      </c>
    </row>
    <row r="3" spans="1:3" s="2" customFormat="1">
      <c r="A3" s="5" t="s">
        <v>15</v>
      </c>
      <c r="B3" s="2" t="s">
        <v>16</v>
      </c>
      <c r="C3" s="2" t="s">
        <v>0</v>
      </c>
    </row>
    <row r="4" spans="1:3" s="2" customFormat="1">
      <c r="A4" s="5" t="s">
        <v>17</v>
      </c>
      <c r="B4" s="2" t="s">
        <v>18</v>
      </c>
      <c r="C4" s="2" t="s">
        <v>0</v>
      </c>
    </row>
    <row r="5" spans="1:3" s="2" customFormat="1">
      <c r="A5" s="5" t="s">
        <v>19</v>
      </c>
      <c r="B5" s="2" t="s">
        <v>20</v>
      </c>
      <c r="C5" s="2" t="s">
        <v>0</v>
      </c>
    </row>
    <row r="6" spans="1:3" s="2" customFormat="1">
      <c r="A6" s="120"/>
      <c r="B6" s="120"/>
      <c r="C6" s="120"/>
    </row>
    <row r="7" spans="1:3" s="2" customFormat="1" ht="151.5" customHeight="1">
      <c r="A7" s="136" t="s">
        <v>21</v>
      </c>
      <c r="B7" s="136"/>
    </row>
    <row r="8" spans="1:3" s="2" customFormat="1"/>
    <row r="9" spans="1:3" s="2" customFormat="1"/>
    <row r="10" spans="1:3" s="2" customFormat="1">
      <c r="A10" s="6" t="s">
        <v>22</v>
      </c>
      <c r="B10" s="6" t="s">
        <v>23</v>
      </c>
      <c r="C10" s="6" t="s">
        <v>24</v>
      </c>
    </row>
    <row r="11" spans="1:3" s="2" customFormat="1" ht="75">
      <c r="A11" s="7" t="s">
        <v>25</v>
      </c>
      <c r="B11" s="88" t="s">
        <v>26</v>
      </c>
      <c r="C11" s="89" t="s">
        <v>27</v>
      </c>
    </row>
    <row r="12" spans="1:3" s="2" customFormat="1" ht="45">
      <c r="A12" s="8" t="s">
        <v>28</v>
      </c>
      <c r="B12" s="88" t="s">
        <v>29</v>
      </c>
      <c r="C12" s="89" t="s">
        <v>30</v>
      </c>
    </row>
    <row r="13" spans="1:3" s="2" customFormat="1" ht="30">
      <c r="A13" s="8" t="s">
        <v>31</v>
      </c>
      <c r="B13" s="121" t="s">
        <v>32</v>
      </c>
      <c r="C13" s="89" t="s">
        <v>33</v>
      </c>
    </row>
    <row r="14" spans="1:3" s="2" customFormat="1">
      <c r="A14" s="8" t="s">
        <v>34</v>
      </c>
      <c r="B14" s="122" t="s">
        <v>35</v>
      </c>
      <c r="C14" s="89" t="s">
        <v>36</v>
      </c>
    </row>
    <row r="15" spans="1:3" s="2" customFormat="1" ht="45.75" customHeight="1">
      <c r="A15" s="7" t="s">
        <v>37</v>
      </c>
      <c r="B15" s="121" t="s">
        <v>38</v>
      </c>
      <c r="C15" s="89" t="s">
        <v>39</v>
      </c>
    </row>
    <row r="16" spans="1:3" s="2" customFormat="1" ht="45">
      <c r="A16" s="8" t="s">
        <v>40</v>
      </c>
      <c r="B16" s="88" t="s">
        <v>41</v>
      </c>
      <c r="C16" s="89" t="s">
        <v>42</v>
      </c>
    </row>
    <row r="17" spans="1:6" s="2" customFormat="1" ht="60" customHeight="1">
      <c r="A17" s="8" t="s">
        <v>1</v>
      </c>
      <c r="B17" s="88" t="s">
        <v>43</v>
      </c>
      <c r="C17" s="137" t="s">
        <v>44</v>
      </c>
    </row>
    <row r="18" spans="1:6" s="2" customFormat="1" ht="30">
      <c r="A18" s="9" t="s">
        <v>45</v>
      </c>
      <c r="B18" s="88" t="s">
        <v>46</v>
      </c>
      <c r="C18" s="138"/>
    </row>
    <row r="19" spans="1:6" s="2" customFormat="1" ht="30">
      <c r="A19" s="9" t="s">
        <v>47</v>
      </c>
      <c r="B19" s="88" t="s">
        <v>48</v>
      </c>
      <c r="C19" s="139"/>
    </row>
    <row r="20" spans="1:6" s="2" customFormat="1" ht="45">
      <c r="A20" s="8" t="s">
        <v>2</v>
      </c>
      <c r="B20" s="89" t="s">
        <v>289</v>
      </c>
      <c r="C20" s="137" t="s">
        <v>290</v>
      </c>
    </row>
    <row r="21" spans="1:6" s="2" customFormat="1" ht="33" customHeight="1">
      <c r="A21" s="8" t="s">
        <v>49</v>
      </c>
      <c r="B21" s="89" t="s">
        <v>50</v>
      </c>
      <c r="C21" s="139"/>
    </row>
    <row r="22" spans="1:6" s="2" customFormat="1" ht="45" customHeight="1">
      <c r="A22" s="8" t="s">
        <v>3</v>
      </c>
      <c r="B22" s="88" t="s">
        <v>51</v>
      </c>
      <c r="C22" s="140" t="s">
        <v>52</v>
      </c>
    </row>
    <row r="23" spans="1:6" s="2" customFormat="1" ht="44.25" customHeight="1">
      <c r="A23" s="8" t="s">
        <v>53</v>
      </c>
      <c r="B23" s="88" t="s">
        <v>54</v>
      </c>
      <c r="C23" s="141"/>
    </row>
    <row r="24" spans="1:6" s="2" customFormat="1" ht="60">
      <c r="A24" s="8" t="s">
        <v>55</v>
      </c>
      <c r="B24" s="88" t="s">
        <v>56</v>
      </c>
      <c r="C24" s="89" t="s">
        <v>57</v>
      </c>
    </row>
    <row r="25" spans="1:6" s="2" customFormat="1" ht="45.75" customHeight="1">
      <c r="A25" s="8" t="s">
        <v>58</v>
      </c>
      <c r="B25" s="121" t="s">
        <v>59</v>
      </c>
      <c r="C25" s="123" t="s">
        <v>60</v>
      </c>
    </row>
    <row r="26" spans="1:6" s="2" customFormat="1" ht="63.75" customHeight="1">
      <c r="A26" s="7" t="s">
        <v>61</v>
      </c>
      <c r="B26" s="88" t="s">
        <v>62</v>
      </c>
      <c r="C26" s="89" t="s">
        <v>6</v>
      </c>
    </row>
    <row r="27" spans="1:6" s="2" customFormat="1" ht="54" customHeight="1">
      <c r="A27" s="8" t="s">
        <v>63</v>
      </c>
      <c r="B27" s="88" t="s">
        <v>64</v>
      </c>
      <c r="C27" s="89" t="s">
        <v>65</v>
      </c>
    </row>
    <row r="28" spans="1:6" s="2" customFormat="1" ht="63.75" customHeight="1">
      <c r="A28" s="8" t="s">
        <v>66</v>
      </c>
      <c r="B28" s="88" t="s">
        <v>67</v>
      </c>
      <c r="C28" s="89" t="s">
        <v>68</v>
      </c>
    </row>
    <row r="29" spans="1:6" s="2" customFormat="1" ht="60">
      <c r="A29" s="7" t="s">
        <v>69</v>
      </c>
      <c r="B29" s="88" t="s">
        <v>70</v>
      </c>
      <c r="C29" s="89" t="s">
        <v>71</v>
      </c>
    </row>
    <row r="30" spans="1:6" s="2" customFormat="1" ht="50.25" customHeight="1">
      <c r="A30" s="8" t="s">
        <v>72</v>
      </c>
      <c r="B30" s="88" t="s">
        <v>73</v>
      </c>
      <c r="C30" s="89" t="s">
        <v>74</v>
      </c>
      <c r="E30" s="124"/>
      <c r="F30" s="125"/>
    </row>
    <row r="31" spans="1:6" s="2" customFormat="1" ht="30">
      <c r="A31" s="8" t="s">
        <v>75</v>
      </c>
      <c r="B31" s="89" t="s">
        <v>76</v>
      </c>
      <c r="C31" s="89" t="s">
        <v>77</v>
      </c>
    </row>
    <row r="32" spans="1:6" s="2" customFormat="1" ht="51" customHeight="1">
      <c r="A32" s="7" t="s">
        <v>78</v>
      </c>
      <c r="B32" s="121" t="s">
        <v>79</v>
      </c>
      <c r="C32" s="89" t="s">
        <v>80</v>
      </c>
    </row>
    <row r="33" spans="1:5" s="2" customFormat="1" ht="60">
      <c r="A33" s="8" t="s">
        <v>81</v>
      </c>
      <c r="B33" s="88" t="s">
        <v>82</v>
      </c>
      <c r="C33" s="89" t="s">
        <v>83</v>
      </c>
    </row>
    <row r="34" spans="1:5" s="2" customFormat="1" ht="30">
      <c r="A34" s="8" t="s">
        <v>84</v>
      </c>
      <c r="B34" s="88" t="s">
        <v>85</v>
      </c>
      <c r="C34" s="89" t="s">
        <v>86</v>
      </c>
    </row>
    <row r="35" spans="1:5" s="2" customFormat="1" ht="111.75" customHeight="1">
      <c r="A35" s="7" t="s">
        <v>87</v>
      </c>
      <c r="B35" s="88" t="s">
        <v>88</v>
      </c>
      <c r="C35" s="89" t="s">
        <v>89</v>
      </c>
    </row>
    <row r="36" spans="1:5" s="2" customFormat="1" ht="60">
      <c r="A36" s="7" t="s">
        <v>90</v>
      </c>
      <c r="B36" s="88" t="s">
        <v>91</v>
      </c>
      <c r="C36" s="89" t="s">
        <v>92</v>
      </c>
    </row>
    <row r="37" spans="1:5" s="2" customFormat="1" ht="75">
      <c r="A37" s="7" t="s">
        <v>93</v>
      </c>
      <c r="B37" s="88" t="s">
        <v>94</v>
      </c>
      <c r="C37" s="89" t="s">
        <v>286</v>
      </c>
      <c r="E37" s="126"/>
    </row>
    <row r="38" spans="1:5" s="2" customFormat="1" ht="30">
      <c r="A38" s="8" t="s">
        <v>95</v>
      </c>
      <c r="B38" s="89" t="s">
        <v>96</v>
      </c>
      <c r="C38" s="89" t="s">
        <v>97</v>
      </c>
    </row>
    <row r="39" spans="1:5" s="2" customFormat="1" ht="60">
      <c r="A39" s="7" t="s">
        <v>4</v>
      </c>
      <c r="B39" s="88" t="s">
        <v>98</v>
      </c>
      <c r="C39" s="122" t="s">
        <v>6</v>
      </c>
    </row>
    <row r="40" spans="1:5" s="2" customFormat="1" ht="35.25" customHeight="1">
      <c r="A40" s="8" t="s">
        <v>99</v>
      </c>
      <c r="B40" s="121" t="s">
        <v>100</v>
      </c>
      <c r="C40" s="89" t="s">
        <v>101</v>
      </c>
    </row>
    <row r="41" spans="1:5" s="2" customFormat="1" ht="30">
      <c r="A41" s="8" t="s">
        <v>102</v>
      </c>
      <c r="B41" s="89" t="s">
        <v>103</v>
      </c>
      <c r="C41" s="89" t="s">
        <v>104</v>
      </c>
    </row>
    <row r="42" spans="1:5" s="2" customFormat="1" ht="60" customHeight="1">
      <c r="A42" s="8" t="s">
        <v>105</v>
      </c>
      <c r="B42" s="88" t="s">
        <v>106</v>
      </c>
      <c r="C42" s="89" t="s">
        <v>107</v>
      </c>
    </row>
    <row r="43" spans="1:5" s="2" customFormat="1"/>
    <row r="44" spans="1:5" s="2" customFormat="1"/>
    <row r="45" spans="1:5" s="2" customFormat="1"/>
    <row r="46" spans="1:5" s="2" customFormat="1"/>
    <row r="47" spans="1:5" s="2" customFormat="1"/>
    <row r="48" spans="1:5"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sheetData>
  <mergeCells count="4">
    <mergeCell ref="A7:B7"/>
    <mergeCell ref="C17:C19"/>
    <mergeCell ref="C20:C21"/>
    <mergeCell ref="C22:C23"/>
  </mergeCells>
  <hyperlinks>
    <hyperlink ref="A12" location="BS!B62" display="Capital employed" xr:uid="{675F51C8-5D40-4DD3-91EB-F88425B7AC0F}"/>
    <hyperlink ref="A16" location="IS!B26" display="Earnings per share " xr:uid="{09512EDC-2950-426A-964D-037659593F33}"/>
    <hyperlink ref="A17" location="IS!B69" display="EBIT" xr:uid="{1DAEF065-F229-4246-BFED-1E598CD753B8}"/>
    <hyperlink ref="A18" location="IS!B67" display="EBIT excluding items affecting comparability " xr:uid="{C570C135-5346-4AAB-8BAC-DA985A9DB02C}"/>
    <hyperlink ref="A19" location="IS!B71" display="EBIT margin excluding items affecting comparability,%" xr:uid="{11DA538F-9B81-4C38-A086-574DE325C50E}"/>
    <hyperlink ref="A20" location="IS!B65" display="EBITA " xr:uid="{91D24729-8366-424E-8B41-9101B5250047}"/>
    <hyperlink ref="A21" location="IS!B71" display="EBITA margin, % " xr:uid="{D727D65C-5F72-46A0-983A-ED1875124F7F}"/>
    <hyperlink ref="A22" location="IS!B62" display="EBITDA" xr:uid="{46D32773-22BF-4D5B-BD37-4541E5DDC6A0}"/>
    <hyperlink ref="A23" location="IS!B70" display="EBITDA margin, %" xr:uid="{E3648061-4E6F-4B0B-9408-16C514377B75}"/>
    <hyperlink ref="A38" location="IS!B83" display="P/E ratio" xr:uid="{5D37479A-252F-4F84-94FC-8219862EF0F0}"/>
    <hyperlink ref="A41" location="IS!B86" display="Return on capital employed, %" xr:uid="{F8694189-261A-4E90-BEE9-DFAAA2802D4F}"/>
    <hyperlink ref="A40" location="IS!B99" display="Rate of capital turnover" xr:uid="{5A22058A-A221-4CC5-BB7B-48008587AFE1}"/>
    <hyperlink ref="A14" location="'Cash Flow'!B38" display="Debt/equity ratio, %" xr:uid="{0A9D2658-37E4-41D5-9399-1DD26B3C10B2}"/>
    <hyperlink ref="A25" location="BS!B59" display="Equity/assets ratio" xr:uid="{9B66D000-5EB5-4898-A2DC-DAB3E343ACB5}"/>
    <hyperlink ref="A30" location="'Cash Flow'!B37" display="Net debt" xr:uid="{2C80080F-4F22-41E2-9CFD-484E99C4EDC6}"/>
    <hyperlink ref="A31" location="'Cash Flow'!B39" display="Net debt/EBITDA " xr:uid="{254F6E1B-5066-4838-B2E8-C1F66C14F05A}"/>
    <hyperlink ref="A33" location="'Cash Flow'!B14" display="Operating cash flow" xr:uid="{7ECB82AF-C656-4606-82E1-D95B845413DE}"/>
    <hyperlink ref="A34" location="'Cash Flow'!B60" display="Operating cash flow per share" xr:uid="{0C64B4D8-4A20-49C9-862E-2063E9CAE973}"/>
    <hyperlink ref="A28" location="'Cash Flow'!B54" display="Free cash flow per share" xr:uid="{7D7B7A68-1A8B-49BB-9B4A-6B4CE8C80995}"/>
    <hyperlink ref="A27" location="'Cash Flow'!B26" display="Free cash flow" xr:uid="{8DD9EA5E-EFDD-44F9-852E-DD869B129513}"/>
    <hyperlink ref="A13"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4" location="IS!B77" display="EBITDA/Net interest income/expense" xr:uid="{114B688C-42C4-4E4F-9A46-A344B5E97F11}"/>
    <hyperlink ref="A42" location="IS!B103" display="Return on shareholders’ equity, % " xr:uid="{6F7DCADF-8D7E-4B1E-8E91-FF0A101F3DF9}"/>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0"/>
  <sheetViews>
    <sheetView zoomScaleNormal="100" zoomScaleSheetLayoutView="100" workbookViewId="0">
      <selection activeCell="B1" sqref="B1"/>
    </sheetView>
  </sheetViews>
  <sheetFormatPr defaultRowHeight="15"/>
  <cols>
    <col min="1" max="1" width="6.7109375" style="2" customWidth="1"/>
    <col min="2" max="2" width="57.7109375" customWidth="1"/>
    <col min="3" max="19" width="12.7109375" customWidth="1"/>
    <col min="20" max="21" width="12.7109375" style="2" customWidth="1"/>
    <col min="22" max="25" width="12.7109375" customWidth="1"/>
    <col min="26" max="56" width="9.140625" style="2"/>
  </cols>
  <sheetData>
    <row r="1" spans="2:32" s="2" customFormat="1">
      <c r="B1" s="3" t="s">
        <v>108</v>
      </c>
      <c r="C1" s="3"/>
      <c r="D1" s="3"/>
      <c r="E1" s="3"/>
      <c r="F1" s="3"/>
      <c r="G1" s="3"/>
      <c r="H1" s="3"/>
      <c r="I1" s="3"/>
      <c r="J1" s="3"/>
      <c r="K1" s="3"/>
      <c r="L1" s="3"/>
      <c r="M1" s="3"/>
      <c r="N1" s="3"/>
      <c r="O1" s="3"/>
      <c r="P1" s="3"/>
      <c r="Q1" s="3"/>
      <c r="R1" s="3"/>
      <c r="S1" s="3"/>
      <c r="V1" s="3"/>
      <c r="W1" s="3"/>
      <c r="X1" s="3"/>
      <c r="Y1" s="3"/>
    </row>
    <row r="2" spans="2:32" s="2" customFormat="1">
      <c r="B2" s="3"/>
      <c r="C2" s="3"/>
      <c r="D2" s="3"/>
      <c r="E2" s="3"/>
      <c r="F2" s="3"/>
      <c r="G2" s="3"/>
      <c r="H2" s="1"/>
      <c r="I2" s="1"/>
      <c r="J2" s="1"/>
      <c r="K2" s="1"/>
      <c r="L2" s="1"/>
      <c r="M2" s="3"/>
      <c r="N2" s="3"/>
      <c r="O2" s="3"/>
      <c r="P2" s="3"/>
      <c r="Q2" s="91"/>
      <c r="R2" s="3"/>
      <c r="S2" s="3"/>
      <c r="V2" s="91"/>
      <c r="W2" s="3"/>
      <c r="X2" s="3"/>
      <c r="Y2" s="3"/>
    </row>
    <row r="3" spans="2:32">
      <c r="B3" s="4" t="s">
        <v>109</v>
      </c>
      <c r="C3" s="10" t="s">
        <v>178</v>
      </c>
      <c r="D3" s="10" t="s">
        <v>179</v>
      </c>
      <c r="E3" s="10" t="s">
        <v>180</v>
      </c>
      <c r="F3" s="10" t="s">
        <v>181</v>
      </c>
      <c r="G3" s="10" t="s">
        <v>8</v>
      </c>
      <c r="H3" s="10" t="s">
        <v>182</v>
      </c>
      <c r="I3" s="10" t="s">
        <v>183</v>
      </c>
      <c r="J3" s="10" t="s">
        <v>184</v>
      </c>
      <c r="K3" s="10" t="s">
        <v>185</v>
      </c>
      <c r="L3" s="10" t="s">
        <v>9</v>
      </c>
      <c r="M3" s="10" t="s">
        <v>186</v>
      </c>
      <c r="N3" s="10" t="s">
        <v>187</v>
      </c>
      <c r="O3" s="10" t="s">
        <v>188</v>
      </c>
      <c r="P3" s="10" t="s">
        <v>189</v>
      </c>
      <c r="Q3" s="10" t="s">
        <v>10</v>
      </c>
      <c r="R3" s="10" t="s">
        <v>190</v>
      </c>
      <c r="S3" s="10" t="s">
        <v>191</v>
      </c>
      <c r="T3" s="10" t="s">
        <v>192</v>
      </c>
      <c r="U3" s="10" t="s">
        <v>284</v>
      </c>
      <c r="V3" s="10" t="s">
        <v>285</v>
      </c>
      <c r="W3" s="10" t="s">
        <v>287</v>
      </c>
      <c r="X3" s="10" t="s">
        <v>291</v>
      </c>
      <c r="Y3" s="10" t="s">
        <v>301</v>
      </c>
      <c r="Z3" s="11"/>
      <c r="AA3" s="11"/>
      <c r="AB3" s="11"/>
      <c r="AC3" s="11"/>
      <c r="AD3" s="11"/>
      <c r="AE3" s="11"/>
      <c r="AF3" s="12"/>
    </row>
    <row r="4" spans="2:32" s="2" customFormat="1">
      <c r="B4" s="13" t="s">
        <v>110</v>
      </c>
      <c r="C4" s="57">
        <v>5995</v>
      </c>
      <c r="D4" s="57">
        <v>6052</v>
      </c>
      <c r="E4" s="57">
        <v>5918</v>
      </c>
      <c r="F4" s="57">
        <v>5980</v>
      </c>
      <c r="G4" s="57">
        <f>SUM(C4:F4)</f>
        <v>23945</v>
      </c>
      <c r="H4" s="57">
        <v>6023</v>
      </c>
      <c r="I4" s="57">
        <v>4985</v>
      </c>
      <c r="J4" s="57">
        <v>5077</v>
      </c>
      <c r="K4" s="57">
        <v>5409</v>
      </c>
      <c r="L4" s="57">
        <f>SUM(H4:K4)</f>
        <v>21494</v>
      </c>
      <c r="M4" s="57">
        <v>5822</v>
      </c>
      <c r="N4" s="57">
        <v>6079</v>
      </c>
      <c r="O4" s="57">
        <v>5872</v>
      </c>
      <c r="P4" s="57">
        <v>6016</v>
      </c>
      <c r="Q4" s="57">
        <f>SUM(M4:P4)</f>
        <v>23789</v>
      </c>
      <c r="R4" s="57">
        <v>7095</v>
      </c>
      <c r="S4" s="57">
        <v>7351</v>
      </c>
      <c r="T4" s="57">
        <v>7536</v>
      </c>
      <c r="U4" s="57">
        <v>8113</v>
      </c>
      <c r="V4" s="57">
        <f>SUM(R4:U4)</f>
        <v>30095</v>
      </c>
      <c r="W4" s="57">
        <v>8711</v>
      </c>
      <c r="X4" s="57">
        <v>8696</v>
      </c>
      <c r="Y4" s="57">
        <v>8458</v>
      </c>
      <c r="Z4" s="16"/>
      <c r="AA4" s="16"/>
      <c r="AB4" s="16"/>
      <c r="AC4" s="16"/>
      <c r="AD4" s="16"/>
      <c r="AE4" s="16"/>
      <c r="AF4" s="12"/>
    </row>
    <row r="5" spans="2:32" s="2" customFormat="1">
      <c r="B5" s="13" t="s">
        <v>111</v>
      </c>
      <c r="C5" s="57">
        <v>-3786</v>
      </c>
      <c r="D5" s="57">
        <v>-3812</v>
      </c>
      <c r="E5" s="57">
        <v>-3837</v>
      </c>
      <c r="F5" s="57">
        <v>-3853</v>
      </c>
      <c r="G5" s="57">
        <f t="shared" ref="G5:G23" si="0">SUM(C5:F5)</f>
        <v>-15288</v>
      </c>
      <c r="H5" s="57">
        <v>-3868</v>
      </c>
      <c r="I5" s="57">
        <v>-3267</v>
      </c>
      <c r="J5" s="57">
        <v>-3372</v>
      </c>
      <c r="K5" s="57">
        <v>-3403</v>
      </c>
      <c r="L5" s="57">
        <f t="shared" ref="L5:L23" si="1">SUM(H5:K5)</f>
        <v>-13910</v>
      </c>
      <c r="M5" s="57">
        <v>-3663</v>
      </c>
      <c r="N5" s="57">
        <v>-3842</v>
      </c>
      <c r="O5" s="57">
        <v>-3761</v>
      </c>
      <c r="P5" s="57">
        <v>-3966</v>
      </c>
      <c r="Q5" s="57">
        <f t="shared" ref="Q5:Q23" si="2">SUM(M5:P5)</f>
        <v>-15232</v>
      </c>
      <c r="R5" s="57">
        <v>-4533</v>
      </c>
      <c r="S5" s="57">
        <v>-4706</v>
      </c>
      <c r="T5" s="57">
        <v>-4835</v>
      </c>
      <c r="U5" s="57">
        <v>-5267</v>
      </c>
      <c r="V5" s="57">
        <f t="shared" ref="V5:V23" si="3">SUM(R5:U5)</f>
        <v>-19341</v>
      </c>
      <c r="W5" s="57">
        <v>-5607</v>
      </c>
      <c r="X5" s="57">
        <v>-5687</v>
      </c>
      <c r="Y5" s="57">
        <v>-5478</v>
      </c>
      <c r="Z5" s="16"/>
      <c r="AA5" s="16"/>
      <c r="AB5" s="16"/>
      <c r="AC5" s="16"/>
      <c r="AD5" s="16"/>
      <c r="AE5" s="16"/>
    </row>
    <row r="6" spans="2:32" s="2" customFormat="1">
      <c r="B6" s="17" t="s">
        <v>112</v>
      </c>
      <c r="C6" s="18">
        <f t="shared" ref="C6" si="4">SUM(C4:C5)</f>
        <v>2209</v>
      </c>
      <c r="D6" s="18">
        <f t="shared" ref="D6" si="5">SUM(D4:D5)</f>
        <v>2240</v>
      </c>
      <c r="E6" s="18">
        <f t="shared" ref="E6" si="6">SUM(E4:E5)</f>
        <v>2081</v>
      </c>
      <c r="F6" s="18">
        <f t="shared" ref="F6" si="7">SUM(F4:F5)</f>
        <v>2127</v>
      </c>
      <c r="G6" s="18">
        <f t="shared" ref="G6" si="8">SUM(G4:G5)</f>
        <v>8657</v>
      </c>
      <c r="H6" s="18">
        <f t="shared" ref="H6" si="9">SUM(H4:H5)</f>
        <v>2155</v>
      </c>
      <c r="I6" s="18">
        <f t="shared" ref="I6" si="10">SUM(I4:I5)</f>
        <v>1718</v>
      </c>
      <c r="J6" s="18">
        <f t="shared" ref="J6" si="11">SUM(J4:J5)</f>
        <v>1705</v>
      </c>
      <c r="K6" s="18">
        <f t="shared" ref="K6" si="12">SUM(K4:K5)</f>
        <v>2006</v>
      </c>
      <c r="L6" s="18">
        <f t="shared" ref="L6" si="13">SUM(L4:L5)</f>
        <v>7584</v>
      </c>
      <c r="M6" s="18">
        <f t="shared" ref="M6" si="14">SUM(M4:M5)</f>
        <v>2159</v>
      </c>
      <c r="N6" s="18">
        <f t="shared" ref="N6" si="15">SUM(N4:N5)</f>
        <v>2237</v>
      </c>
      <c r="O6" s="18">
        <f t="shared" ref="O6" si="16">SUM(O4:O5)</f>
        <v>2111</v>
      </c>
      <c r="P6" s="18">
        <f t="shared" ref="P6" si="17">SUM(P4:P5)</f>
        <v>2050</v>
      </c>
      <c r="Q6" s="18">
        <f t="shared" ref="Q6" si="18">SUM(Q4:Q5)</f>
        <v>8557</v>
      </c>
      <c r="R6" s="18">
        <f t="shared" ref="R6" si="19">SUM(R4:R5)</f>
        <v>2562</v>
      </c>
      <c r="S6" s="18">
        <f t="shared" ref="S6" si="20">SUM(S4:S5)</f>
        <v>2645</v>
      </c>
      <c r="T6" s="18">
        <f t="shared" ref="T6:V6" si="21">SUM(T4:T5)</f>
        <v>2701</v>
      </c>
      <c r="U6" s="18">
        <f t="shared" si="21"/>
        <v>2846</v>
      </c>
      <c r="V6" s="18">
        <f t="shared" si="21"/>
        <v>10754</v>
      </c>
      <c r="W6" s="18">
        <f>SUM(W4:W5)</f>
        <v>3104</v>
      </c>
      <c r="X6" s="18">
        <f>SUM(X4:X5)</f>
        <v>3009</v>
      </c>
      <c r="Y6" s="18">
        <f>SUM(Y4:Y5)</f>
        <v>2980</v>
      </c>
    </row>
    <row r="7" spans="2:32" s="2" customFormat="1">
      <c r="B7" s="13" t="s">
        <v>113</v>
      </c>
      <c r="C7" s="57">
        <v>-504</v>
      </c>
      <c r="D7" s="57">
        <v>-513</v>
      </c>
      <c r="E7" s="57">
        <v>-480</v>
      </c>
      <c r="F7" s="57">
        <v>-493</v>
      </c>
      <c r="G7" s="57">
        <f t="shared" si="0"/>
        <v>-1990</v>
      </c>
      <c r="H7" s="57">
        <v>-526</v>
      </c>
      <c r="I7" s="57">
        <v>-419</v>
      </c>
      <c r="J7" s="57">
        <v>-407</v>
      </c>
      <c r="K7" s="57">
        <v>-419</v>
      </c>
      <c r="L7" s="57">
        <f t="shared" si="1"/>
        <v>-1771</v>
      </c>
      <c r="M7" s="57">
        <v>-447</v>
      </c>
      <c r="N7" s="57">
        <v>-464</v>
      </c>
      <c r="O7" s="57">
        <v>-506</v>
      </c>
      <c r="P7" s="57">
        <v>-473</v>
      </c>
      <c r="Q7" s="57">
        <f t="shared" si="2"/>
        <v>-1890</v>
      </c>
      <c r="R7" s="57">
        <v>-523</v>
      </c>
      <c r="S7" s="57">
        <v>-546</v>
      </c>
      <c r="T7" s="57">
        <v>-563</v>
      </c>
      <c r="U7" s="57">
        <v>-610</v>
      </c>
      <c r="V7" s="57">
        <f t="shared" si="3"/>
        <v>-2242</v>
      </c>
      <c r="W7" s="57">
        <v>-637</v>
      </c>
      <c r="X7" s="57">
        <v>-615</v>
      </c>
      <c r="Y7" s="57">
        <v>-648</v>
      </c>
    </row>
    <row r="8" spans="2:32" s="2" customFormat="1">
      <c r="B8" s="13" t="s">
        <v>114</v>
      </c>
      <c r="C8" s="57">
        <v>-629</v>
      </c>
      <c r="D8" s="57">
        <v>-617</v>
      </c>
      <c r="E8" s="57">
        <v>-595</v>
      </c>
      <c r="F8" s="57">
        <v>-640</v>
      </c>
      <c r="G8" s="57">
        <f t="shared" si="0"/>
        <v>-2481</v>
      </c>
      <c r="H8" s="57">
        <v>-653</v>
      </c>
      <c r="I8" s="57">
        <v>-538</v>
      </c>
      <c r="J8" s="57">
        <v>-498</v>
      </c>
      <c r="K8" s="57">
        <v>-593</v>
      </c>
      <c r="L8" s="57">
        <f t="shared" si="1"/>
        <v>-2282</v>
      </c>
      <c r="M8" s="57">
        <v>-599</v>
      </c>
      <c r="N8" s="57">
        <v>-583</v>
      </c>
      <c r="O8" s="57">
        <v>-522</v>
      </c>
      <c r="P8" s="57">
        <v>-624</v>
      </c>
      <c r="Q8" s="57">
        <f t="shared" si="2"/>
        <v>-2328</v>
      </c>
      <c r="R8" s="57">
        <v>-656</v>
      </c>
      <c r="S8" s="57">
        <v>-650</v>
      </c>
      <c r="T8" s="57">
        <v>-687</v>
      </c>
      <c r="U8" s="57">
        <v>-815</v>
      </c>
      <c r="V8" s="57">
        <f t="shared" si="3"/>
        <v>-2808</v>
      </c>
      <c r="W8" s="57">
        <v>-774</v>
      </c>
      <c r="X8" s="57">
        <v>-763</v>
      </c>
      <c r="Y8" s="57">
        <v>-766</v>
      </c>
    </row>
    <row r="9" spans="2:32" s="2" customFormat="1">
      <c r="B9" s="13" t="s">
        <v>115</v>
      </c>
      <c r="C9" s="57">
        <v>-110</v>
      </c>
      <c r="D9" s="57">
        <v>-114</v>
      </c>
      <c r="E9" s="57">
        <v>-112</v>
      </c>
      <c r="F9" s="57">
        <v>-112</v>
      </c>
      <c r="G9" s="57">
        <f t="shared" si="0"/>
        <v>-448</v>
      </c>
      <c r="H9" s="57">
        <v>-122</v>
      </c>
      <c r="I9" s="57">
        <v>-105</v>
      </c>
      <c r="J9" s="57">
        <v>-94</v>
      </c>
      <c r="K9" s="57">
        <v>-112</v>
      </c>
      <c r="L9" s="57">
        <f t="shared" si="1"/>
        <v>-433</v>
      </c>
      <c r="M9" s="57">
        <v>-108</v>
      </c>
      <c r="N9" s="57">
        <v>-104</v>
      </c>
      <c r="O9" s="57">
        <v>-109</v>
      </c>
      <c r="P9" s="57">
        <v>-111</v>
      </c>
      <c r="Q9" s="57">
        <f t="shared" si="2"/>
        <v>-432</v>
      </c>
      <c r="R9" s="57">
        <v>-122</v>
      </c>
      <c r="S9" s="57">
        <v>-125</v>
      </c>
      <c r="T9" s="57">
        <v>-132</v>
      </c>
      <c r="U9" s="57">
        <v>-175</v>
      </c>
      <c r="V9" s="57">
        <f t="shared" si="3"/>
        <v>-554</v>
      </c>
      <c r="W9" s="57">
        <v>-178</v>
      </c>
      <c r="X9" s="57">
        <v>-176</v>
      </c>
      <c r="Y9" s="57">
        <v>-181</v>
      </c>
    </row>
    <row r="10" spans="2:32" s="2" customFormat="1">
      <c r="B10" s="13" t="s">
        <v>116</v>
      </c>
      <c r="C10" s="57">
        <v>59</v>
      </c>
      <c r="D10" s="57">
        <v>61</v>
      </c>
      <c r="E10" s="57">
        <v>49</v>
      </c>
      <c r="F10" s="57">
        <v>45</v>
      </c>
      <c r="G10" s="57">
        <f t="shared" si="0"/>
        <v>214</v>
      </c>
      <c r="H10" s="57">
        <v>44</v>
      </c>
      <c r="I10" s="57">
        <v>54</v>
      </c>
      <c r="J10" s="57">
        <v>62</v>
      </c>
      <c r="K10" s="57">
        <v>144</v>
      </c>
      <c r="L10" s="57">
        <f t="shared" si="1"/>
        <v>304</v>
      </c>
      <c r="M10" s="57">
        <v>40</v>
      </c>
      <c r="N10" s="57">
        <v>36</v>
      </c>
      <c r="O10" s="57">
        <v>53</v>
      </c>
      <c r="P10" s="57">
        <v>136</v>
      </c>
      <c r="Q10" s="57">
        <f t="shared" si="2"/>
        <v>265</v>
      </c>
      <c r="R10" s="57">
        <v>14</v>
      </c>
      <c r="S10" s="57">
        <v>73</v>
      </c>
      <c r="T10" s="57">
        <v>136</v>
      </c>
      <c r="U10" s="57">
        <v>72</v>
      </c>
      <c r="V10" s="57">
        <f t="shared" si="3"/>
        <v>295</v>
      </c>
      <c r="W10" s="57">
        <v>108</v>
      </c>
      <c r="X10" s="57">
        <v>233</v>
      </c>
      <c r="Y10" s="57">
        <v>338</v>
      </c>
    </row>
    <row r="11" spans="2:32" s="2" customFormat="1">
      <c r="B11" s="13" t="s">
        <v>117</v>
      </c>
      <c r="C11" s="57">
        <v>-82</v>
      </c>
      <c r="D11" s="57">
        <v>-95</v>
      </c>
      <c r="E11" s="57">
        <v>-43</v>
      </c>
      <c r="F11" s="57">
        <v>-44</v>
      </c>
      <c r="G11" s="57">
        <f t="shared" si="0"/>
        <v>-264</v>
      </c>
      <c r="H11" s="57">
        <v>-34</v>
      </c>
      <c r="I11" s="57">
        <v>-97</v>
      </c>
      <c r="J11" s="57">
        <v>-84</v>
      </c>
      <c r="K11" s="57">
        <v>-181</v>
      </c>
      <c r="L11" s="57">
        <f t="shared" si="1"/>
        <v>-396</v>
      </c>
      <c r="M11" s="57">
        <v>-63</v>
      </c>
      <c r="N11" s="57">
        <v>-87</v>
      </c>
      <c r="O11" s="57">
        <v>-69</v>
      </c>
      <c r="P11" s="57">
        <v>-50</v>
      </c>
      <c r="Q11" s="57">
        <f t="shared" si="2"/>
        <v>-269</v>
      </c>
      <c r="R11" s="57">
        <v>-47</v>
      </c>
      <c r="S11" s="57">
        <v>-80</v>
      </c>
      <c r="T11" s="57">
        <v>-177</v>
      </c>
      <c r="U11" s="57">
        <v>-80</v>
      </c>
      <c r="V11" s="57">
        <f t="shared" si="3"/>
        <v>-384</v>
      </c>
      <c r="W11" s="57">
        <v>-216</v>
      </c>
      <c r="X11" s="57">
        <v>-249</v>
      </c>
      <c r="Y11" s="57">
        <v>-358</v>
      </c>
    </row>
    <row r="12" spans="2:32" s="2" customFormat="1">
      <c r="B12" s="13" t="s">
        <v>118</v>
      </c>
      <c r="C12" s="57">
        <v>0</v>
      </c>
      <c r="D12" s="57">
        <v>0</v>
      </c>
      <c r="E12" s="57">
        <v>2</v>
      </c>
      <c r="F12" s="57">
        <v>-1</v>
      </c>
      <c r="G12" s="57">
        <f t="shared" si="0"/>
        <v>1</v>
      </c>
      <c r="H12" s="57">
        <v>1</v>
      </c>
      <c r="I12" s="57">
        <v>-1</v>
      </c>
      <c r="J12" s="57">
        <v>0</v>
      </c>
      <c r="K12" s="57">
        <v>0</v>
      </c>
      <c r="L12" s="57">
        <f t="shared" si="1"/>
        <v>0</v>
      </c>
      <c r="M12" s="57">
        <v>0</v>
      </c>
      <c r="N12" s="57">
        <v>1</v>
      </c>
      <c r="O12" s="57">
        <v>-1</v>
      </c>
      <c r="P12" s="57">
        <v>0</v>
      </c>
      <c r="Q12" s="57">
        <f t="shared" si="2"/>
        <v>0</v>
      </c>
      <c r="R12" s="57">
        <v>2</v>
      </c>
      <c r="S12" s="57">
        <v>2</v>
      </c>
      <c r="T12" s="57">
        <v>0</v>
      </c>
      <c r="U12" s="57">
        <v>1</v>
      </c>
      <c r="V12" s="57">
        <f t="shared" si="3"/>
        <v>5</v>
      </c>
      <c r="W12" s="57">
        <v>4</v>
      </c>
      <c r="X12" s="57">
        <v>3</v>
      </c>
      <c r="Y12" s="57">
        <v>-4</v>
      </c>
    </row>
    <row r="13" spans="2:32" s="2" customFormat="1">
      <c r="B13" s="17" t="s">
        <v>119</v>
      </c>
      <c r="C13" s="18">
        <f t="shared" ref="C13" si="22">SUM(C6:C12)</f>
        <v>943</v>
      </c>
      <c r="D13" s="18">
        <f t="shared" ref="D13" si="23">SUM(D6:D12)</f>
        <v>962</v>
      </c>
      <c r="E13" s="18">
        <f t="shared" ref="E13" si="24">SUM(E6:E12)</f>
        <v>902</v>
      </c>
      <c r="F13" s="18">
        <f t="shared" ref="F13" si="25">SUM(F6:F12)</f>
        <v>882</v>
      </c>
      <c r="G13" s="18">
        <f t="shared" ref="G13" si="26">SUM(G6:G12)</f>
        <v>3689</v>
      </c>
      <c r="H13" s="18">
        <f t="shared" ref="H13" si="27">SUM(H6:H12)</f>
        <v>865</v>
      </c>
      <c r="I13" s="18">
        <f t="shared" ref="I13" si="28">SUM(I6:I12)</f>
        <v>612</v>
      </c>
      <c r="J13" s="18">
        <f t="shared" ref="J13" si="29">SUM(J6:J12)</f>
        <v>684</v>
      </c>
      <c r="K13" s="18">
        <f t="shared" ref="K13" si="30">SUM(K6:K12)</f>
        <v>845</v>
      </c>
      <c r="L13" s="18">
        <f t="shared" ref="L13" si="31">SUM(L6:L12)</f>
        <v>3006</v>
      </c>
      <c r="M13" s="18">
        <f t="shared" ref="M13" si="32">SUM(M6:M12)</f>
        <v>982</v>
      </c>
      <c r="N13" s="18">
        <f t="shared" ref="N13" si="33">SUM(N6:N12)</f>
        <v>1036</v>
      </c>
      <c r="O13" s="18">
        <f t="shared" ref="O13" si="34">SUM(O6:O12)</f>
        <v>957</v>
      </c>
      <c r="P13" s="18">
        <f t="shared" ref="P13" si="35">SUM(P6:P12)</f>
        <v>928</v>
      </c>
      <c r="Q13" s="18">
        <f t="shared" ref="Q13" si="36">SUM(Q6:Q12)</f>
        <v>3903</v>
      </c>
      <c r="R13" s="18">
        <f t="shared" ref="R13" si="37">SUM(R6:R12)</f>
        <v>1230</v>
      </c>
      <c r="S13" s="18">
        <f t="shared" ref="S13" si="38">SUM(S6:S12)</f>
        <v>1319</v>
      </c>
      <c r="T13" s="18">
        <f t="shared" ref="T13:W13" si="39">SUM(T6:T12)</f>
        <v>1278</v>
      </c>
      <c r="U13" s="18">
        <f t="shared" si="39"/>
        <v>1239</v>
      </c>
      <c r="V13" s="18">
        <f t="shared" si="39"/>
        <v>5066</v>
      </c>
      <c r="W13" s="18">
        <f t="shared" si="39"/>
        <v>1411</v>
      </c>
      <c r="X13" s="18">
        <f t="shared" ref="X13:Y13" si="40">SUM(X6:X12)</f>
        <v>1442</v>
      </c>
      <c r="Y13" s="18">
        <f t="shared" si="40"/>
        <v>1361</v>
      </c>
    </row>
    <row r="14" spans="2:32" s="2" customFormat="1">
      <c r="B14" s="13" t="s">
        <v>69</v>
      </c>
      <c r="C14" s="57">
        <v>-14</v>
      </c>
      <c r="D14" s="57">
        <v>-75</v>
      </c>
      <c r="E14" s="57">
        <v>-101</v>
      </c>
      <c r="F14" s="57">
        <v>-827</v>
      </c>
      <c r="G14" s="57">
        <f t="shared" si="0"/>
        <v>-1017</v>
      </c>
      <c r="H14" s="57">
        <v>-27</v>
      </c>
      <c r="I14" s="57">
        <v>-55</v>
      </c>
      <c r="J14" s="57">
        <v>-71</v>
      </c>
      <c r="K14" s="57">
        <v>-107</v>
      </c>
      <c r="L14" s="57">
        <f t="shared" si="1"/>
        <v>-260</v>
      </c>
      <c r="M14" s="57">
        <v>105</v>
      </c>
      <c r="N14" s="57">
        <v>-40</v>
      </c>
      <c r="O14" s="57">
        <v>-20</v>
      </c>
      <c r="P14" s="57">
        <v>-128</v>
      </c>
      <c r="Q14" s="57">
        <f t="shared" si="2"/>
        <v>-83</v>
      </c>
      <c r="R14" s="57">
        <v>-25</v>
      </c>
      <c r="S14" s="57">
        <v>-33</v>
      </c>
      <c r="T14" s="57">
        <v>-68</v>
      </c>
      <c r="U14" s="57">
        <v>-115</v>
      </c>
      <c r="V14" s="57">
        <f t="shared" si="3"/>
        <v>-241</v>
      </c>
      <c r="W14" s="57">
        <v>-49</v>
      </c>
      <c r="X14" s="57">
        <v>-194</v>
      </c>
      <c r="Y14" s="57">
        <v>-111</v>
      </c>
    </row>
    <row r="15" spans="2:32" s="2" customFormat="1">
      <c r="B15" s="17" t="s">
        <v>1</v>
      </c>
      <c r="C15" s="18">
        <f t="shared" ref="C15" si="41">SUM(C13:C14)</f>
        <v>929</v>
      </c>
      <c r="D15" s="18">
        <f t="shared" ref="D15" si="42">SUM(D13:D14)</f>
        <v>887</v>
      </c>
      <c r="E15" s="18">
        <f t="shared" ref="E15" si="43">SUM(E13:E14)</f>
        <v>801</v>
      </c>
      <c r="F15" s="18">
        <f t="shared" ref="F15" si="44">SUM(F13:F14)</f>
        <v>55</v>
      </c>
      <c r="G15" s="18">
        <f t="shared" ref="G15" si="45">SUM(G13:G14)</f>
        <v>2672</v>
      </c>
      <c r="H15" s="18">
        <f t="shared" ref="H15" si="46">SUM(H13:H14)</f>
        <v>838</v>
      </c>
      <c r="I15" s="18">
        <f t="shared" ref="I15" si="47">SUM(I13:I14)</f>
        <v>557</v>
      </c>
      <c r="J15" s="18">
        <f t="shared" ref="J15" si="48">SUM(J13:J14)</f>
        <v>613</v>
      </c>
      <c r="K15" s="18">
        <f t="shared" ref="K15" si="49">SUM(K13:K14)</f>
        <v>738</v>
      </c>
      <c r="L15" s="18">
        <f t="shared" ref="L15" si="50">SUM(L13:L14)</f>
        <v>2746</v>
      </c>
      <c r="M15" s="18">
        <f t="shared" ref="M15" si="51">SUM(M13:M14)</f>
        <v>1087</v>
      </c>
      <c r="N15" s="18">
        <f t="shared" ref="N15" si="52">SUM(N13:N14)</f>
        <v>996</v>
      </c>
      <c r="O15" s="18">
        <f t="shared" ref="O15" si="53">SUM(O13:O14)</f>
        <v>937</v>
      </c>
      <c r="P15" s="18">
        <f t="shared" ref="P15" si="54">SUM(P13:P14)</f>
        <v>800</v>
      </c>
      <c r="Q15" s="18">
        <f t="shared" ref="Q15" si="55">SUM(Q13:Q14)</f>
        <v>3820</v>
      </c>
      <c r="R15" s="18">
        <f t="shared" ref="R15" si="56">SUM(R13:R14)</f>
        <v>1205</v>
      </c>
      <c r="S15" s="18">
        <f t="shared" ref="S15:T15" si="57">SUM(S13:S14)</f>
        <v>1286</v>
      </c>
      <c r="T15" s="18">
        <f t="shared" si="57"/>
        <v>1210</v>
      </c>
      <c r="U15" s="18">
        <f t="shared" ref="U15:W15" si="58">SUM(U13:U14)</f>
        <v>1124</v>
      </c>
      <c r="V15" s="18">
        <f t="shared" si="58"/>
        <v>4825</v>
      </c>
      <c r="W15" s="18">
        <f t="shared" si="58"/>
        <v>1362</v>
      </c>
      <c r="X15" s="18">
        <f t="shared" ref="X15:Y15" si="59">SUM(X13:X14)</f>
        <v>1248</v>
      </c>
      <c r="Y15" s="18">
        <f t="shared" si="59"/>
        <v>1250</v>
      </c>
    </row>
    <row r="16" spans="2:32" s="2" customFormat="1">
      <c r="B16" s="19" t="s">
        <v>120</v>
      </c>
      <c r="C16" s="19">
        <v>-65</v>
      </c>
      <c r="D16" s="19">
        <v>-81</v>
      </c>
      <c r="E16" s="19">
        <v>-49</v>
      </c>
      <c r="F16" s="19">
        <v>-50</v>
      </c>
      <c r="G16" s="57">
        <f t="shared" si="0"/>
        <v>-245</v>
      </c>
      <c r="H16" s="19">
        <v>-69</v>
      </c>
      <c r="I16" s="19">
        <v>-41</v>
      </c>
      <c r="J16" s="19">
        <v>-32</v>
      </c>
      <c r="K16" s="19">
        <v>-51</v>
      </c>
      <c r="L16" s="57">
        <f t="shared" si="1"/>
        <v>-193</v>
      </c>
      <c r="M16" s="19">
        <v>-35</v>
      </c>
      <c r="N16" s="19">
        <v>-37</v>
      </c>
      <c r="O16" s="19">
        <v>-34</v>
      </c>
      <c r="P16" s="19">
        <v>-34</v>
      </c>
      <c r="Q16" s="57">
        <f t="shared" si="2"/>
        <v>-140</v>
      </c>
      <c r="R16" s="57">
        <v>-45</v>
      </c>
      <c r="S16" s="57">
        <v>-40</v>
      </c>
      <c r="T16" s="57">
        <v>-69</v>
      </c>
      <c r="U16" s="57">
        <v>-76</v>
      </c>
      <c r="V16" s="57">
        <f t="shared" si="3"/>
        <v>-230</v>
      </c>
      <c r="W16" s="57">
        <v>-165</v>
      </c>
      <c r="X16" s="57">
        <v>140</v>
      </c>
      <c r="Y16" s="57">
        <v>-44</v>
      </c>
    </row>
    <row r="17" spans="2:25" s="2" customFormat="1">
      <c r="B17" s="17" t="s">
        <v>121</v>
      </c>
      <c r="C17" s="18">
        <f t="shared" ref="C17" si="60">SUM(C15:C16)</f>
        <v>864</v>
      </c>
      <c r="D17" s="18">
        <f t="shared" ref="D17" si="61">SUM(D15:D16)</f>
        <v>806</v>
      </c>
      <c r="E17" s="18">
        <f t="shared" ref="E17" si="62">SUM(E15:E16)</f>
        <v>752</v>
      </c>
      <c r="F17" s="18">
        <f t="shared" ref="F17" si="63">SUM(F15:F16)</f>
        <v>5</v>
      </c>
      <c r="G17" s="18">
        <f t="shared" ref="G17" si="64">SUM(G15:G16)</f>
        <v>2427</v>
      </c>
      <c r="H17" s="18">
        <f t="shared" ref="H17" si="65">SUM(H15:H16)</f>
        <v>769</v>
      </c>
      <c r="I17" s="18">
        <f t="shared" ref="I17" si="66">SUM(I15:I16)</f>
        <v>516</v>
      </c>
      <c r="J17" s="18">
        <f t="shared" ref="J17" si="67">SUM(J15:J16)</f>
        <v>581</v>
      </c>
      <c r="K17" s="18">
        <f t="shared" ref="K17" si="68">SUM(K15:K16)</f>
        <v>687</v>
      </c>
      <c r="L17" s="18">
        <f t="shared" ref="L17" si="69">SUM(L15:L16)</f>
        <v>2553</v>
      </c>
      <c r="M17" s="18">
        <f t="shared" ref="M17" si="70">SUM(M15:M16)</f>
        <v>1052</v>
      </c>
      <c r="N17" s="18">
        <f t="shared" ref="N17" si="71">SUM(N15:N16)</f>
        <v>959</v>
      </c>
      <c r="O17" s="18">
        <f t="shared" ref="O17" si="72">SUM(O15:O16)</f>
        <v>903</v>
      </c>
      <c r="P17" s="18">
        <f t="shared" ref="P17" si="73">SUM(P15:P16)</f>
        <v>766</v>
      </c>
      <c r="Q17" s="18">
        <f t="shared" ref="Q17" si="74">SUM(Q15:Q16)</f>
        <v>3680</v>
      </c>
      <c r="R17" s="18">
        <f t="shared" ref="R17" si="75">SUM(R15:R16)</f>
        <v>1160</v>
      </c>
      <c r="S17" s="18">
        <f t="shared" ref="S17:T17" si="76">SUM(S15:S16)</f>
        <v>1246</v>
      </c>
      <c r="T17" s="18">
        <f t="shared" si="76"/>
        <v>1141</v>
      </c>
      <c r="U17" s="18">
        <f t="shared" ref="U17:W17" si="77">SUM(U15:U16)</f>
        <v>1048</v>
      </c>
      <c r="V17" s="18">
        <f t="shared" si="77"/>
        <v>4595</v>
      </c>
      <c r="W17" s="18">
        <f t="shared" si="77"/>
        <v>1197</v>
      </c>
      <c r="X17" s="18">
        <f t="shared" ref="X17:Y17" si="78">SUM(X15:X16)</f>
        <v>1388</v>
      </c>
      <c r="Y17" s="18">
        <f t="shared" si="78"/>
        <v>1206</v>
      </c>
    </row>
    <row r="18" spans="2:25" s="2" customFormat="1">
      <c r="B18" s="13" t="s">
        <v>122</v>
      </c>
      <c r="C18" s="57">
        <v>-254</v>
      </c>
      <c r="D18" s="57">
        <v>-240</v>
      </c>
      <c r="E18" s="57">
        <v>-226</v>
      </c>
      <c r="F18" s="57">
        <v>-74</v>
      </c>
      <c r="G18" s="57">
        <f t="shared" si="0"/>
        <v>-794</v>
      </c>
      <c r="H18" s="57">
        <v>-218</v>
      </c>
      <c r="I18" s="57">
        <v>-126</v>
      </c>
      <c r="J18" s="57">
        <v>-149</v>
      </c>
      <c r="K18" s="57">
        <v>-190</v>
      </c>
      <c r="L18" s="57">
        <f t="shared" si="1"/>
        <v>-683</v>
      </c>
      <c r="M18" s="57">
        <v>-242</v>
      </c>
      <c r="N18" s="57">
        <v>-245</v>
      </c>
      <c r="O18" s="57">
        <v>-230</v>
      </c>
      <c r="P18" s="57">
        <v>-254</v>
      </c>
      <c r="Q18" s="57">
        <f t="shared" si="2"/>
        <v>-971</v>
      </c>
      <c r="R18" s="57">
        <v>-300</v>
      </c>
      <c r="S18" s="57">
        <v>-304</v>
      </c>
      <c r="T18" s="57">
        <v>-279</v>
      </c>
      <c r="U18" s="57">
        <v>-283</v>
      </c>
      <c r="V18" s="57">
        <f t="shared" si="3"/>
        <v>-1166</v>
      </c>
      <c r="W18" s="57">
        <v>-298</v>
      </c>
      <c r="X18" s="57">
        <v>-491</v>
      </c>
      <c r="Y18" s="57">
        <v>-301</v>
      </c>
    </row>
    <row r="19" spans="2:25" s="2" customFormat="1">
      <c r="B19" s="17" t="s">
        <v>123</v>
      </c>
      <c r="C19" s="18">
        <f t="shared" ref="C19" si="79">SUM(C17:C18)</f>
        <v>610</v>
      </c>
      <c r="D19" s="18">
        <f t="shared" ref="D19" si="80">SUM(D17:D18)</f>
        <v>566</v>
      </c>
      <c r="E19" s="18">
        <f t="shared" ref="E19" si="81">SUM(E17:E18)</f>
        <v>526</v>
      </c>
      <c r="F19" s="18">
        <f t="shared" ref="F19" si="82">SUM(F17:F18)</f>
        <v>-69</v>
      </c>
      <c r="G19" s="18">
        <f t="shared" ref="G19" si="83">SUM(G17:G18)</f>
        <v>1633</v>
      </c>
      <c r="H19" s="18">
        <f t="shared" ref="H19" si="84">SUM(H17:H18)</f>
        <v>551</v>
      </c>
      <c r="I19" s="18">
        <f t="shared" ref="I19" si="85">SUM(I17:I18)</f>
        <v>390</v>
      </c>
      <c r="J19" s="18">
        <f t="shared" ref="J19" si="86">SUM(J17:J18)</f>
        <v>432</v>
      </c>
      <c r="K19" s="18">
        <f t="shared" ref="K19" si="87">SUM(K17:K18)</f>
        <v>497</v>
      </c>
      <c r="L19" s="18">
        <f t="shared" ref="L19" si="88">SUM(L17:L18)</f>
        <v>1870</v>
      </c>
      <c r="M19" s="18">
        <f t="shared" ref="M19" si="89">SUM(M17:M18)</f>
        <v>810</v>
      </c>
      <c r="N19" s="18">
        <f t="shared" ref="N19" si="90">SUM(N17:N18)</f>
        <v>714</v>
      </c>
      <c r="O19" s="18">
        <f t="shared" ref="O19" si="91">SUM(O17:O18)</f>
        <v>673</v>
      </c>
      <c r="P19" s="18">
        <f t="shared" ref="P19" si="92">SUM(P17:P18)</f>
        <v>512</v>
      </c>
      <c r="Q19" s="18">
        <f t="shared" ref="Q19" si="93">SUM(Q17:Q18)</f>
        <v>2709</v>
      </c>
      <c r="R19" s="18">
        <f t="shared" ref="R19" si="94">SUM(R17:R18)</f>
        <v>860</v>
      </c>
      <c r="S19" s="18">
        <f t="shared" ref="S19" si="95">SUM(S17:S18)</f>
        <v>942</v>
      </c>
      <c r="T19" s="18">
        <f t="shared" ref="T19:W19" si="96">SUM(T17:T18)</f>
        <v>862</v>
      </c>
      <c r="U19" s="18">
        <f t="shared" si="96"/>
        <v>765</v>
      </c>
      <c r="V19" s="18">
        <f t="shared" si="96"/>
        <v>3429</v>
      </c>
      <c r="W19" s="18">
        <f t="shared" si="96"/>
        <v>899</v>
      </c>
      <c r="X19" s="18">
        <f t="shared" ref="X19:Y19" si="97">SUM(X17:X18)</f>
        <v>897</v>
      </c>
      <c r="Y19" s="18">
        <f t="shared" si="97"/>
        <v>905</v>
      </c>
    </row>
    <row r="20" spans="2:25" s="2" customFormat="1">
      <c r="B20" s="67" t="s">
        <v>124</v>
      </c>
      <c r="C20" s="117">
        <v>242</v>
      </c>
      <c r="D20" s="117">
        <v>240</v>
      </c>
      <c r="E20" s="117">
        <v>136</v>
      </c>
      <c r="F20" s="118">
        <v>-2450</v>
      </c>
      <c r="G20" s="118">
        <f t="shared" si="0"/>
        <v>-1832</v>
      </c>
      <c r="H20" s="56">
        <v>276</v>
      </c>
      <c r="I20" s="56">
        <v>182</v>
      </c>
      <c r="J20" s="56">
        <v>220</v>
      </c>
      <c r="K20" s="56">
        <v>163</v>
      </c>
      <c r="L20" s="56">
        <f t="shared" si="1"/>
        <v>841</v>
      </c>
      <c r="M20" s="56">
        <v>294</v>
      </c>
      <c r="N20" s="56">
        <v>278</v>
      </c>
      <c r="O20" s="117">
        <v>195</v>
      </c>
      <c r="P20" s="117">
        <v>240</v>
      </c>
      <c r="Q20" s="118">
        <f t="shared" si="2"/>
        <v>1007</v>
      </c>
      <c r="R20" s="118">
        <v>443</v>
      </c>
      <c r="S20" s="118">
        <v>574</v>
      </c>
      <c r="T20" s="118">
        <v>380</v>
      </c>
      <c r="U20" s="118">
        <v>431</v>
      </c>
      <c r="V20" s="118">
        <f t="shared" si="3"/>
        <v>1828</v>
      </c>
      <c r="W20" s="118">
        <v>463</v>
      </c>
      <c r="X20" s="118">
        <v>6130</v>
      </c>
      <c r="Y20" s="130">
        <v>0</v>
      </c>
    </row>
    <row r="21" spans="2:25" s="2" customFormat="1">
      <c r="B21" s="43" t="s">
        <v>125</v>
      </c>
      <c r="C21" s="98">
        <f t="shared" ref="C21" si="98">SUM(C19:C20)</f>
        <v>852</v>
      </c>
      <c r="D21" s="98">
        <f t="shared" ref="D21" si="99">SUM(D19:D20)</f>
        <v>806</v>
      </c>
      <c r="E21" s="98">
        <f t="shared" ref="E21" si="100">SUM(E19:E20)</f>
        <v>662</v>
      </c>
      <c r="F21" s="98">
        <f t="shared" ref="F21" si="101">SUM(F19:F20)</f>
        <v>-2519</v>
      </c>
      <c r="G21" s="98">
        <f t="shared" ref="G21" si="102">SUM(G19:G20)</f>
        <v>-199</v>
      </c>
      <c r="H21" s="98">
        <f t="shared" ref="H21" si="103">SUM(H19:H20)</f>
        <v>827</v>
      </c>
      <c r="I21" s="98">
        <f t="shared" ref="I21" si="104">SUM(I19:I20)</f>
        <v>572</v>
      </c>
      <c r="J21" s="98">
        <f t="shared" ref="J21" si="105">SUM(J19:J20)</f>
        <v>652</v>
      </c>
      <c r="K21" s="98">
        <f t="shared" ref="K21" si="106">SUM(K19:K20)</f>
        <v>660</v>
      </c>
      <c r="L21" s="98">
        <f t="shared" ref="L21" si="107">SUM(L19:L20)</f>
        <v>2711</v>
      </c>
      <c r="M21" s="98">
        <f t="shared" ref="M21" si="108">SUM(M19:M20)</f>
        <v>1104</v>
      </c>
      <c r="N21" s="98">
        <f t="shared" ref="N21" si="109">SUM(N19:N20)</f>
        <v>992</v>
      </c>
      <c r="O21" s="98">
        <f t="shared" ref="O21" si="110">SUM(O19:O20)</f>
        <v>868</v>
      </c>
      <c r="P21" s="98">
        <f t="shared" ref="P21" si="111">SUM(P19:P20)</f>
        <v>752</v>
      </c>
      <c r="Q21" s="98">
        <f t="shared" ref="Q21" si="112">SUM(Q19:Q20)</f>
        <v>3716</v>
      </c>
      <c r="R21" s="98">
        <f t="shared" ref="R21" si="113">SUM(R19:R20)</f>
        <v>1303</v>
      </c>
      <c r="S21" s="98">
        <f t="shared" ref="S21" si="114">SUM(S19:S20)</f>
        <v>1516</v>
      </c>
      <c r="T21" s="98">
        <f t="shared" ref="T21:W21" si="115">SUM(T19:T20)</f>
        <v>1242</v>
      </c>
      <c r="U21" s="98">
        <f t="shared" si="115"/>
        <v>1196</v>
      </c>
      <c r="V21" s="98">
        <f t="shared" si="115"/>
        <v>5257</v>
      </c>
      <c r="W21" s="98">
        <f t="shared" si="115"/>
        <v>1362</v>
      </c>
      <c r="X21" s="98">
        <f t="shared" ref="X21:Y21" si="116">SUM(X19:X20)</f>
        <v>7027</v>
      </c>
      <c r="Y21" s="98">
        <f t="shared" si="116"/>
        <v>905</v>
      </c>
    </row>
    <row r="22" spans="2:25" s="2" customFormat="1">
      <c r="B22" s="13" t="s">
        <v>126</v>
      </c>
      <c r="C22" s="14">
        <v>852</v>
      </c>
      <c r="D22" s="14">
        <v>806</v>
      </c>
      <c r="E22" s="14">
        <v>662</v>
      </c>
      <c r="F22" s="14">
        <v>-2519</v>
      </c>
      <c r="G22" s="14">
        <f t="shared" si="0"/>
        <v>-199</v>
      </c>
      <c r="H22" s="14">
        <v>827</v>
      </c>
      <c r="I22" s="14">
        <v>572</v>
      </c>
      <c r="J22" s="14">
        <v>652</v>
      </c>
      <c r="K22" s="14">
        <v>661</v>
      </c>
      <c r="L22" s="14">
        <f t="shared" si="1"/>
        <v>2712</v>
      </c>
      <c r="M22" s="14">
        <v>1104</v>
      </c>
      <c r="N22" s="14">
        <v>992</v>
      </c>
      <c r="O22" s="14">
        <v>869</v>
      </c>
      <c r="P22" s="14">
        <v>752</v>
      </c>
      <c r="Q22" s="14">
        <f t="shared" si="2"/>
        <v>3717</v>
      </c>
      <c r="R22" s="14">
        <v>1303</v>
      </c>
      <c r="S22" s="14">
        <v>1517</v>
      </c>
      <c r="T22" s="14">
        <v>1243</v>
      </c>
      <c r="U22" s="14">
        <v>1197</v>
      </c>
      <c r="V22" s="14">
        <f t="shared" si="3"/>
        <v>5260</v>
      </c>
      <c r="W22" s="14">
        <v>1362</v>
      </c>
      <c r="X22" s="14">
        <v>7027</v>
      </c>
      <c r="Y22" s="14">
        <v>906</v>
      </c>
    </row>
    <row r="23" spans="2:25" s="2" customFormat="1">
      <c r="B23" s="55" t="s">
        <v>127</v>
      </c>
      <c r="C23" s="56">
        <v>0</v>
      </c>
      <c r="D23" s="56">
        <v>0</v>
      </c>
      <c r="E23" s="56">
        <v>0</v>
      </c>
      <c r="F23" s="55">
        <v>0</v>
      </c>
      <c r="G23" s="55">
        <f t="shared" si="0"/>
        <v>0</v>
      </c>
      <c r="H23" s="55">
        <v>0</v>
      </c>
      <c r="I23" s="55">
        <v>0</v>
      </c>
      <c r="J23" s="55">
        <v>0</v>
      </c>
      <c r="K23" s="55">
        <v>-1</v>
      </c>
      <c r="L23" s="55">
        <f t="shared" si="1"/>
        <v>-1</v>
      </c>
      <c r="M23" s="55">
        <v>0</v>
      </c>
      <c r="N23" s="55">
        <v>0</v>
      </c>
      <c r="O23" s="56">
        <v>-1</v>
      </c>
      <c r="P23" s="55">
        <v>0</v>
      </c>
      <c r="Q23" s="55">
        <f t="shared" si="2"/>
        <v>-1</v>
      </c>
      <c r="R23" s="55">
        <v>0</v>
      </c>
      <c r="S23" s="55">
        <v>-1</v>
      </c>
      <c r="T23" s="55">
        <v>-1</v>
      </c>
      <c r="U23" s="55">
        <v>-1</v>
      </c>
      <c r="V23" s="55">
        <f t="shared" si="3"/>
        <v>-3</v>
      </c>
      <c r="W23" s="55">
        <v>0</v>
      </c>
      <c r="X23" s="55">
        <v>0</v>
      </c>
      <c r="Y23" s="55">
        <v>-1</v>
      </c>
    </row>
    <row r="24" spans="2:25" s="2" customFormat="1">
      <c r="B24" s="16"/>
      <c r="C24" s="16"/>
      <c r="D24" s="16"/>
      <c r="E24" s="15"/>
      <c r="F24" s="16"/>
      <c r="G24" s="16"/>
      <c r="H24" s="16"/>
      <c r="I24" s="16"/>
      <c r="J24" s="16"/>
      <c r="K24" s="16"/>
      <c r="L24" s="16"/>
      <c r="M24" s="16"/>
      <c r="N24" s="16"/>
      <c r="O24" s="16"/>
      <c r="P24" s="16"/>
      <c r="Q24" s="16"/>
      <c r="R24" s="16"/>
      <c r="S24" s="16"/>
      <c r="T24" s="1"/>
      <c r="U24" s="1"/>
      <c r="V24" s="16"/>
      <c r="W24" s="16"/>
      <c r="X24" s="16"/>
      <c r="Y24" s="16"/>
    </row>
    <row r="25" spans="2:25" s="2" customFormat="1">
      <c r="B25" s="21" t="s">
        <v>128</v>
      </c>
      <c r="C25" s="21"/>
      <c r="D25" s="21"/>
      <c r="E25" s="21"/>
      <c r="F25" s="21"/>
      <c r="G25" s="21"/>
      <c r="H25" s="21"/>
      <c r="I25" s="21"/>
      <c r="J25" s="21"/>
      <c r="K25" s="21"/>
      <c r="L25" s="21"/>
      <c r="M25" s="21"/>
      <c r="N25" s="21"/>
      <c r="O25" s="21"/>
      <c r="P25" s="21"/>
      <c r="Q25" s="21"/>
      <c r="R25" s="21"/>
      <c r="S25" s="21"/>
      <c r="V25" s="21"/>
      <c r="W25" s="21"/>
      <c r="X25" s="21"/>
      <c r="Y25" s="21"/>
    </row>
    <row r="26" spans="2:25" s="2" customFormat="1">
      <c r="B26" s="4" t="s">
        <v>129</v>
      </c>
      <c r="C26" s="10" t="s">
        <v>178</v>
      </c>
      <c r="D26" s="10" t="s">
        <v>179</v>
      </c>
      <c r="E26" s="10" t="s">
        <v>180</v>
      </c>
      <c r="F26" s="10" t="s">
        <v>181</v>
      </c>
      <c r="G26" s="10" t="s">
        <v>8</v>
      </c>
      <c r="H26" s="10" t="s">
        <v>182</v>
      </c>
      <c r="I26" s="10" t="s">
        <v>183</v>
      </c>
      <c r="J26" s="10" t="s">
        <v>184</v>
      </c>
      <c r="K26" s="10" t="s">
        <v>185</v>
      </c>
      <c r="L26" s="10" t="s">
        <v>9</v>
      </c>
      <c r="M26" s="10" t="s">
        <v>186</v>
      </c>
      <c r="N26" s="10" t="s">
        <v>187</v>
      </c>
      <c r="O26" s="10" t="s">
        <v>188</v>
      </c>
      <c r="P26" s="10" t="s">
        <v>189</v>
      </c>
      <c r="Q26" s="10" t="s">
        <v>10</v>
      </c>
      <c r="R26" s="10" t="s">
        <v>190</v>
      </c>
      <c r="S26" s="10" t="s">
        <v>191</v>
      </c>
      <c r="T26" s="10" t="s">
        <v>192</v>
      </c>
      <c r="U26" s="10" t="s">
        <v>284</v>
      </c>
      <c r="V26" s="10" t="s">
        <v>285</v>
      </c>
      <c r="W26" s="10" t="s">
        <v>287</v>
      </c>
      <c r="X26" s="10" t="str">
        <f>X3</f>
        <v>Q2 2023</v>
      </c>
      <c r="Y26" s="10" t="str">
        <f>Y3</f>
        <v>Q3 2023</v>
      </c>
    </row>
    <row r="27" spans="2:25" s="2" customFormat="1">
      <c r="B27" s="13" t="s">
        <v>130</v>
      </c>
      <c r="C27" s="100">
        <v>2.25</v>
      </c>
      <c r="D27" s="100">
        <v>2.09</v>
      </c>
      <c r="E27" s="100">
        <v>1.94</v>
      </c>
      <c r="F27" s="100">
        <v>-0.25</v>
      </c>
      <c r="G27" s="100">
        <v>6.02</v>
      </c>
      <c r="H27" s="100">
        <v>2.0299999999999998</v>
      </c>
      <c r="I27" s="100">
        <v>1.44</v>
      </c>
      <c r="J27" s="100">
        <v>1.59</v>
      </c>
      <c r="K27" s="100">
        <v>1.84</v>
      </c>
      <c r="L27" s="100">
        <v>6.9</v>
      </c>
      <c r="M27" s="100">
        <v>2.99</v>
      </c>
      <c r="N27" s="100">
        <v>2.63</v>
      </c>
      <c r="O27" s="100">
        <v>2.4900000000000002</v>
      </c>
      <c r="P27" s="100">
        <v>1.89</v>
      </c>
      <c r="Q27" s="100">
        <v>10</v>
      </c>
      <c r="R27" s="100">
        <v>3.17</v>
      </c>
      <c r="S27" s="100">
        <v>3.52</v>
      </c>
      <c r="T27" s="100">
        <v>3.33</v>
      </c>
      <c r="U27" s="100">
        <v>2.98</v>
      </c>
      <c r="V27" s="100">
        <v>13.01</v>
      </c>
      <c r="W27" s="100">
        <v>3.52</v>
      </c>
      <c r="X27" s="100">
        <v>3.55</v>
      </c>
      <c r="Y27" s="100">
        <v>3.84</v>
      </c>
    </row>
    <row r="28" spans="2:25" s="2" customFormat="1">
      <c r="B28" s="13" t="s">
        <v>131</v>
      </c>
      <c r="C28" s="100">
        <v>0.89</v>
      </c>
      <c r="D28" s="100">
        <v>0.89</v>
      </c>
      <c r="E28" s="100">
        <v>0.5</v>
      </c>
      <c r="F28" s="100">
        <v>-9.0399999999999991</v>
      </c>
      <c r="G28" s="100">
        <v>-6.76</v>
      </c>
      <c r="H28" s="100">
        <v>1.02</v>
      </c>
      <c r="I28" s="100">
        <v>0.67</v>
      </c>
      <c r="J28" s="100">
        <v>0.81</v>
      </c>
      <c r="K28" s="100">
        <v>0.6</v>
      </c>
      <c r="L28" s="100">
        <v>3.1</v>
      </c>
      <c r="M28" s="100">
        <v>1.08</v>
      </c>
      <c r="N28" s="100">
        <v>1.03</v>
      </c>
      <c r="O28" s="100">
        <v>0.72</v>
      </c>
      <c r="P28" s="100">
        <v>0.89</v>
      </c>
      <c r="Q28" s="100">
        <v>3.71</v>
      </c>
      <c r="R28" s="100">
        <v>1.63</v>
      </c>
      <c r="S28" s="100">
        <v>2.16</v>
      </c>
      <c r="T28" s="100">
        <v>1.46</v>
      </c>
      <c r="U28" s="100">
        <v>1.68</v>
      </c>
      <c r="V28" s="100">
        <v>6.93</v>
      </c>
      <c r="W28" s="100">
        <v>1.81</v>
      </c>
      <c r="X28" s="100">
        <v>24.12</v>
      </c>
      <c r="Y28" s="135">
        <v>0</v>
      </c>
    </row>
    <row r="29" spans="2:25" s="3" customFormat="1">
      <c r="B29" s="90" t="s">
        <v>132</v>
      </c>
      <c r="C29" s="101">
        <f t="shared" ref="C29" si="117">SUM(C27:C28)</f>
        <v>3.14</v>
      </c>
      <c r="D29" s="101">
        <f t="shared" ref="D29" si="118">SUM(D27:D28)</f>
        <v>2.98</v>
      </c>
      <c r="E29" s="101">
        <f t="shared" ref="E29" si="119">SUM(E27:E28)</f>
        <v>2.44</v>
      </c>
      <c r="F29" s="101">
        <f t="shared" ref="F29" si="120">SUM(F27:F28)</f>
        <v>-9.2899999999999991</v>
      </c>
      <c r="G29" s="101">
        <f t="shared" ref="G29" si="121">SUM(G27:G28)</f>
        <v>-0.74000000000000021</v>
      </c>
      <c r="H29" s="101">
        <f t="shared" ref="H29" si="122">SUM(H27:H28)</f>
        <v>3.05</v>
      </c>
      <c r="I29" s="101">
        <f t="shared" ref="I29" si="123">SUM(I27:I28)</f>
        <v>2.11</v>
      </c>
      <c r="J29" s="101">
        <f t="shared" ref="J29" si="124">SUM(J27:J28)</f>
        <v>2.4000000000000004</v>
      </c>
      <c r="K29" s="101">
        <f t="shared" ref="K29" si="125">SUM(K27:K28)</f>
        <v>2.44</v>
      </c>
      <c r="L29" s="101">
        <f t="shared" ref="L29" si="126">SUM(L27:L28)</f>
        <v>10</v>
      </c>
      <c r="M29" s="101">
        <f t="shared" ref="M29" si="127">SUM(M27:M28)</f>
        <v>4.07</v>
      </c>
      <c r="N29" s="101">
        <f t="shared" ref="N29" si="128">SUM(N27:N28)</f>
        <v>3.66</v>
      </c>
      <c r="O29" s="101">
        <f t="shared" ref="O29" si="129">SUM(O27:O28)</f>
        <v>3.21</v>
      </c>
      <c r="P29" s="101">
        <f t="shared" ref="P29" si="130">SUM(P27:P28)</f>
        <v>2.78</v>
      </c>
      <c r="Q29" s="101">
        <f t="shared" ref="Q29" si="131">SUM(Q27:Q28)</f>
        <v>13.71</v>
      </c>
      <c r="R29" s="101">
        <f t="shared" ref="R29" si="132">SUM(R27:R28)</f>
        <v>4.8</v>
      </c>
      <c r="S29" s="101">
        <f t="shared" ref="S29:T29" si="133">SUM(S27:S28)</f>
        <v>5.68</v>
      </c>
      <c r="T29" s="101">
        <f t="shared" si="133"/>
        <v>4.79</v>
      </c>
      <c r="U29" s="101">
        <f t="shared" ref="U29:W29" si="134">SUM(U27:U28)</f>
        <v>4.66</v>
      </c>
      <c r="V29" s="101">
        <f t="shared" si="134"/>
        <v>19.939999999999998</v>
      </c>
      <c r="W29" s="101">
        <f t="shared" si="134"/>
        <v>5.33</v>
      </c>
      <c r="X29" s="101">
        <f t="shared" ref="X29:Y29" si="135">SUM(X27:X28)</f>
        <v>27.67</v>
      </c>
      <c r="Y29" s="101">
        <f t="shared" si="135"/>
        <v>3.84</v>
      </c>
    </row>
    <row r="30" spans="2:25" s="2" customFormat="1">
      <c r="B30" s="71"/>
      <c r="C30" s="72"/>
      <c r="D30" s="72"/>
      <c r="E30" s="72"/>
      <c r="F30" s="72"/>
      <c r="G30" s="72"/>
      <c r="H30" s="72"/>
      <c r="I30" s="72"/>
      <c r="J30" s="72"/>
      <c r="K30" s="72"/>
      <c r="L30" s="72"/>
      <c r="M30" s="72"/>
      <c r="N30" s="72"/>
      <c r="O30" s="72"/>
      <c r="P30" s="72"/>
      <c r="Q30" s="72"/>
      <c r="R30" s="72"/>
      <c r="S30" s="71"/>
      <c r="T30" s="71"/>
      <c r="U30" s="71"/>
      <c r="V30" s="72"/>
      <c r="W30" s="72"/>
      <c r="X30" s="72"/>
      <c r="Y30" s="72"/>
    </row>
    <row r="31" spans="2:25" s="2" customFormat="1">
      <c r="B31" s="71" t="s">
        <v>133</v>
      </c>
      <c r="C31" s="72">
        <v>3.24</v>
      </c>
      <c r="D31" s="72">
        <v>3.36</v>
      </c>
      <c r="E31" s="72">
        <v>2.83</v>
      </c>
      <c r="F31" s="71">
        <v>2.44</v>
      </c>
      <c r="G31" s="71">
        <v>11.89</v>
      </c>
      <c r="H31" s="71">
        <v>3.21</v>
      </c>
      <c r="I31" s="71">
        <v>2.4700000000000002</v>
      </c>
      <c r="J31" s="71">
        <v>2.31</v>
      </c>
      <c r="K31" s="72">
        <v>2.9</v>
      </c>
      <c r="L31" s="71">
        <v>10.89</v>
      </c>
      <c r="M31" s="71">
        <v>3.82</v>
      </c>
      <c r="N31" s="71">
        <v>3.81</v>
      </c>
      <c r="O31" s="71">
        <v>3.32</v>
      </c>
      <c r="P31" s="100">
        <v>3.3</v>
      </c>
      <c r="Q31" s="100">
        <v>14.24</v>
      </c>
      <c r="R31" s="100">
        <v>4.9000000000000004</v>
      </c>
      <c r="S31" s="71">
        <v>5.81</v>
      </c>
      <c r="T31" s="72">
        <v>5</v>
      </c>
      <c r="U31" s="72">
        <v>5.0999999999999996</v>
      </c>
      <c r="V31" s="100">
        <v>20.81</v>
      </c>
      <c r="W31" s="100">
        <v>5.58</v>
      </c>
      <c r="X31" s="100">
        <v>28.83</v>
      </c>
      <c r="Y31" s="100">
        <v>4.1900000000000004</v>
      </c>
    </row>
    <row r="32" spans="2:25" s="2" customFormat="1">
      <c r="B32" s="22" t="s">
        <v>134</v>
      </c>
      <c r="C32" s="99">
        <v>2.35</v>
      </c>
      <c r="D32" s="99">
        <v>2.35</v>
      </c>
      <c r="E32" s="99">
        <v>2.2599999999999998</v>
      </c>
      <c r="F32" s="22">
        <v>2.44</v>
      </c>
      <c r="G32" s="99">
        <v>9.4</v>
      </c>
      <c r="H32" s="22">
        <v>2.14</v>
      </c>
      <c r="I32" s="22">
        <v>1.62</v>
      </c>
      <c r="J32" s="22">
        <v>1.47</v>
      </c>
      <c r="K32" s="99">
        <v>2.13</v>
      </c>
      <c r="L32" s="22">
        <v>7.36</v>
      </c>
      <c r="M32" s="22">
        <v>2.68</v>
      </c>
      <c r="N32" s="22">
        <v>2.75</v>
      </c>
      <c r="O32" s="22">
        <v>2.5499999999999998</v>
      </c>
      <c r="P32" s="22">
        <v>2.2799999999999998</v>
      </c>
      <c r="Q32" s="22">
        <v>10.26</v>
      </c>
      <c r="R32" s="22">
        <v>3.25</v>
      </c>
      <c r="S32" s="22">
        <v>3.63</v>
      </c>
      <c r="T32" s="22">
        <v>3.52</v>
      </c>
      <c r="U32" s="99">
        <v>3.4</v>
      </c>
      <c r="V32" s="99">
        <v>13.8</v>
      </c>
      <c r="W32" s="22">
        <v>3.66</v>
      </c>
      <c r="X32" s="22">
        <v>4.71</v>
      </c>
      <c r="Y32" s="22">
        <v>4.1900000000000004</v>
      </c>
    </row>
    <row r="33" spans="2:25" s="2" customFormat="1">
      <c r="B33" s="23" t="s">
        <v>135</v>
      </c>
      <c r="C33" s="24">
        <v>271071783</v>
      </c>
      <c r="D33" s="24">
        <v>271071783</v>
      </c>
      <c r="E33" s="24">
        <v>271071783</v>
      </c>
      <c r="F33" s="24">
        <v>271071783</v>
      </c>
      <c r="G33" s="24">
        <v>271071783</v>
      </c>
      <c r="H33" s="24">
        <v>271071783</v>
      </c>
      <c r="I33" s="24">
        <v>271071783</v>
      </c>
      <c r="J33" s="24">
        <v>271071783</v>
      </c>
      <c r="K33" s="24">
        <v>271071783</v>
      </c>
      <c r="L33" s="24">
        <v>271071783</v>
      </c>
      <c r="M33" s="24">
        <v>271071783</v>
      </c>
      <c r="N33" s="24">
        <v>271071783</v>
      </c>
      <c r="O33" s="24">
        <v>271071783</v>
      </c>
      <c r="P33" s="24">
        <v>271071783</v>
      </c>
      <c r="Q33" s="24">
        <v>271071783</v>
      </c>
      <c r="R33" s="24">
        <v>271071783</v>
      </c>
      <c r="S33" s="24">
        <v>271071783</v>
      </c>
      <c r="T33" s="24">
        <v>271071783</v>
      </c>
      <c r="U33" s="24">
        <v>271071783</v>
      </c>
      <c r="V33" s="24">
        <v>271071783</v>
      </c>
      <c r="W33" s="24">
        <v>271071783</v>
      </c>
      <c r="X33" s="24">
        <v>255125919</v>
      </c>
      <c r="Y33" s="24">
        <v>255125919</v>
      </c>
    </row>
    <row r="34" spans="2:25" s="2" customFormat="1">
      <c r="B34" s="110" t="s">
        <v>136</v>
      </c>
      <c r="C34" s="20">
        <v>0</v>
      </c>
      <c r="D34" s="20">
        <v>0</v>
      </c>
      <c r="E34" s="20">
        <v>0</v>
      </c>
      <c r="F34" s="20">
        <v>0</v>
      </c>
      <c r="G34" s="20">
        <v>0</v>
      </c>
      <c r="H34" s="20">
        <v>0</v>
      </c>
      <c r="I34" s="20">
        <v>0</v>
      </c>
      <c r="J34" s="20">
        <v>0</v>
      </c>
      <c r="K34" s="20">
        <v>0</v>
      </c>
      <c r="L34" s="20">
        <v>0</v>
      </c>
      <c r="M34" s="20">
        <v>0</v>
      </c>
      <c r="N34" s="20">
        <v>0</v>
      </c>
      <c r="O34" s="20">
        <v>0</v>
      </c>
      <c r="P34" s="20">
        <v>0</v>
      </c>
      <c r="Q34" s="20">
        <v>0</v>
      </c>
      <c r="R34" s="24">
        <v>369968</v>
      </c>
      <c r="S34" s="24">
        <v>6750489</v>
      </c>
      <c r="T34" s="24">
        <v>12088501</v>
      </c>
      <c r="U34" s="24">
        <v>13691970</v>
      </c>
      <c r="V34" s="24">
        <v>13691970</v>
      </c>
      <c r="W34" s="24">
        <v>16199134</v>
      </c>
      <c r="X34" s="24">
        <v>3715732</v>
      </c>
      <c r="Y34" s="24">
        <v>8108836</v>
      </c>
    </row>
    <row r="35" spans="2:25" s="2" customFormat="1">
      <c r="B35" s="23" t="s">
        <v>137</v>
      </c>
      <c r="C35" s="24">
        <v>271071783</v>
      </c>
      <c r="D35" s="24">
        <v>271071783</v>
      </c>
      <c r="E35" s="24">
        <v>271071783</v>
      </c>
      <c r="F35" s="24">
        <v>271071783</v>
      </c>
      <c r="G35" s="24">
        <v>271071783</v>
      </c>
      <c r="H35" s="24">
        <v>271071783</v>
      </c>
      <c r="I35" s="24">
        <v>271071783</v>
      </c>
      <c r="J35" s="24">
        <v>271071783</v>
      </c>
      <c r="K35" s="24">
        <v>271071783</v>
      </c>
      <c r="L35" s="24">
        <v>271071783</v>
      </c>
      <c r="M35" s="24">
        <v>271071783</v>
      </c>
      <c r="N35" s="24">
        <v>271071783</v>
      </c>
      <c r="O35" s="24">
        <v>271071783</v>
      </c>
      <c r="P35" s="24">
        <v>271071783</v>
      </c>
      <c r="Q35" s="24">
        <v>271071783</v>
      </c>
      <c r="R35" s="24">
        <v>271065428</v>
      </c>
      <c r="S35" s="24">
        <v>266727532</v>
      </c>
      <c r="T35" s="24">
        <v>259940103</v>
      </c>
      <c r="U35" s="24">
        <v>257803579</v>
      </c>
      <c r="V35" s="24">
        <v>263885220</v>
      </c>
      <c r="W35" s="24">
        <v>255707668</v>
      </c>
      <c r="X35" s="24">
        <v>252702014</v>
      </c>
      <c r="Y35" s="24">
        <v>248460458</v>
      </c>
    </row>
    <row r="36" spans="2:25" s="2" customFormat="1">
      <c r="B36" s="79" t="s">
        <v>138</v>
      </c>
      <c r="C36" s="24"/>
      <c r="D36" s="24"/>
      <c r="E36" s="24"/>
      <c r="F36" s="23"/>
      <c r="G36" s="23"/>
      <c r="H36" s="23"/>
      <c r="I36" s="79"/>
      <c r="J36" s="79"/>
      <c r="K36" s="79"/>
      <c r="L36" s="79"/>
      <c r="M36" s="79"/>
      <c r="N36" s="79"/>
      <c r="O36" s="79"/>
      <c r="P36" s="79"/>
      <c r="Q36" s="79"/>
      <c r="R36" s="79"/>
      <c r="S36" s="79"/>
      <c r="V36" s="79"/>
      <c r="W36" s="79"/>
      <c r="X36" s="79"/>
      <c r="Y36" s="79"/>
    </row>
    <row r="37" spans="2:25" s="2" customFormat="1">
      <c r="B37" s="69"/>
      <c r="C37" s="24"/>
      <c r="D37" s="23"/>
      <c r="E37" s="24"/>
      <c r="F37" s="23"/>
      <c r="G37" s="23"/>
      <c r="H37" s="23"/>
      <c r="I37" s="69"/>
      <c r="J37" s="69"/>
      <c r="K37" s="69"/>
      <c r="L37" s="69"/>
      <c r="M37" s="69"/>
      <c r="N37" s="69"/>
      <c r="O37" s="69"/>
      <c r="P37" s="69"/>
      <c r="Q37" s="69"/>
      <c r="R37" s="69"/>
      <c r="S37" s="69"/>
      <c r="V37" s="69"/>
      <c r="W37" s="69"/>
      <c r="X37" s="69"/>
      <c r="Y37" s="69"/>
    </row>
    <row r="38" spans="2:25" s="2" customFormat="1">
      <c r="B38" s="93"/>
      <c r="C38" s="24"/>
      <c r="D38" s="24"/>
      <c r="E38" s="24"/>
      <c r="F38" s="23"/>
      <c r="G38" s="23"/>
      <c r="H38" s="23"/>
      <c r="I38" s="23"/>
      <c r="J38" s="23"/>
      <c r="K38" s="23"/>
      <c r="L38" s="23"/>
      <c r="M38" s="23"/>
      <c r="N38" s="23"/>
      <c r="O38" s="23"/>
      <c r="P38" s="23"/>
      <c r="Q38" s="23"/>
      <c r="R38" s="23"/>
      <c r="S38" s="93"/>
      <c r="V38" s="23"/>
      <c r="W38" s="23"/>
      <c r="X38" s="23"/>
      <c r="Y38" s="23"/>
    </row>
    <row r="39" spans="2:25" s="2" customFormat="1">
      <c r="B39" s="4" t="s">
        <v>139</v>
      </c>
      <c r="C39" s="10" t="s">
        <v>178</v>
      </c>
      <c r="D39" s="10" t="s">
        <v>179</v>
      </c>
      <c r="E39" s="10" t="s">
        <v>180</v>
      </c>
      <c r="F39" s="10" t="s">
        <v>181</v>
      </c>
      <c r="G39" s="10" t="s">
        <v>8</v>
      </c>
      <c r="H39" s="10" t="s">
        <v>182</v>
      </c>
      <c r="I39" s="10" t="s">
        <v>183</v>
      </c>
      <c r="J39" s="10" t="s">
        <v>184</v>
      </c>
      <c r="K39" s="10" t="s">
        <v>185</v>
      </c>
      <c r="L39" s="10" t="s">
        <v>9</v>
      </c>
      <c r="M39" s="10" t="s">
        <v>186</v>
      </c>
      <c r="N39" s="10" t="s">
        <v>187</v>
      </c>
      <c r="O39" s="10" t="s">
        <v>188</v>
      </c>
      <c r="P39" s="10" t="s">
        <v>189</v>
      </c>
      <c r="Q39" s="10" t="s">
        <v>10</v>
      </c>
      <c r="R39" s="10" t="s">
        <v>190</v>
      </c>
      <c r="S39" s="10" t="s">
        <v>191</v>
      </c>
      <c r="T39" s="10" t="s">
        <v>192</v>
      </c>
      <c r="U39" s="10" t="s">
        <v>284</v>
      </c>
      <c r="V39" s="10" t="s">
        <v>285</v>
      </c>
      <c r="W39" s="10" t="s">
        <v>287</v>
      </c>
      <c r="X39" s="10" t="str">
        <f>X3</f>
        <v>Q2 2023</v>
      </c>
      <c r="Y39" s="10" t="str">
        <f>Y3</f>
        <v>Q3 2023</v>
      </c>
    </row>
    <row r="40" spans="2:25" s="2" customFormat="1">
      <c r="B40" s="60" t="s">
        <v>125</v>
      </c>
      <c r="C40" s="24">
        <f t="shared" ref="C40:S40" si="136">C21</f>
        <v>852</v>
      </c>
      <c r="D40" s="24">
        <f t="shared" si="136"/>
        <v>806</v>
      </c>
      <c r="E40" s="24">
        <f t="shared" si="136"/>
        <v>662</v>
      </c>
      <c r="F40" s="24">
        <f t="shared" si="136"/>
        <v>-2519</v>
      </c>
      <c r="G40" s="24">
        <f t="shared" si="136"/>
        <v>-199</v>
      </c>
      <c r="H40" s="24">
        <f t="shared" si="136"/>
        <v>827</v>
      </c>
      <c r="I40" s="24">
        <f t="shared" si="136"/>
        <v>572</v>
      </c>
      <c r="J40" s="24">
        <f t="shared" si="136"/>
        <v>652</v>
      </c>
      <c r="K40" s="24">
        <f t="shared" si="136"/>
        <v>660</v>
      </c>
      <c r="L40" s="24">
        <f t="shared" si="136"/>
        <v>2711</v>
      </c>
      <c r="M40" s="24">
        <f t="shared" si="136"/>
        <v>1104</v>
      </c>
      <c r="N40" s="24">
        <f t="shared" si="136"/>
        <v>992</v>
      </c>
      <c r="O40" s="24">
        <f t="shared" si="136"/>
        <v>868</v>
      </c>
      <c r="P40" s="24">
        <f t="shared" si="136"/>
        <v>752</v>
      </c>
      <c r="Q40" s="24">
        <f t="shared" si="136"/>
        <v>3716</v>
      </c>
      <c r="R40" s="24">
        <f t="shared" si="136"/>
        <v>1303</v>
      </c>
      <c r="S40" s="24">
        <f t="shared" si="136"/>
        <v>1516</v>
      </c>
      <c r="T40" s="24">
        <f t="shared" ref="T40:W40" si="137">T21</f>
        <v>1242</v>
      </c>
      <c r="U40" s="24">
        <f t="shared" si="137"/>
        <v>1196</v>
      </c>
      <c r="V40" s="24">
        <f t="shared" si="137"/>
        <v>5257</v>
      </c>
      <c r="W40" s="24">
        <f t="shared" si="137"/>
        <v>1362</v>
      </c>
      <c r="X40" s="24">
        <f t="shared" ref="X40:Y40" si="138">X21</f>
        <v>7027</v>
      </c>
      <c r="Y40" s="24">
        <f t="shared" si="138"/>
        <v>905</v>
      </c>
    </row>
    <row r="41" spans="2:25" s="2" customFormat="1">
      <c r="B41" s="43" t="s">
        <v>140</v>
      </c>
      <c r="C41" s="43"/>
      <c r="D41" s="43"/>
      <c r="E41" s="43"/>
      <c r="F41" s="43"/>
      <c r="G41" s="43"/>
      <c r="H41" s="43"/>
      <c r="I41" s="43"/>
      <c r="J41" s="43"/>
      <c r="K41" s="43"/>
      <c r="L41" s="43"/>
      <c r="M41" s="43"/>
      <c r="N41" s="43"/>
      <c r="O41" s="43"/>
      <c r="P41" s="43"/>
      <c r="Q41" s="43"/>
      <c r="R41" s="43"/>
      <c r="S41" s="43"/>
      <c r="T41" s="43"/>
      <c r="U41" s="43"/>
      <c r="V41" s="43"/>
      <c r="W41" s="43"/>
      <c r="X41" s="43"/>
      <c r="Y41" s="43"/>
    </row>
    <row r="42" spans="2:25" s="2" customFormat="1">
      <c r="B42" s="43" t="s">
        <v>141</v>
      </c>
      <c r="C42" s="43"/>
      <c r="D42" s="43"/>
      <c r="E42" s="43"/>
      <c r="F42" s="43"/>
      <c r="G42" s="43"/>
      <c r="H42" s="43"/>
      <c r="I42" s="43"/>
      <c r="J42" s="43"/>
      <c r="K42" s="43"/>
      <c r="L42" s="43"/>
      <c r="M42" s="43"/>
      <c r="N42" s="43"/>
      <c r="O42" s="43"/>
      <c r="P42" s="43"/>
      <c r="Q42" s="43"/>
      <c r="R42" s="43"/>
      <c r="S42" s="43"/>
      <c r="T42" s="43"/>
      <c r="U42" s="43"/>
      <c r="V42" s="43"/>
      <c r="W42" s="43"/>
      <c r="X42" s="43"/>
      <c r="Y42" s="43"/>
    </row>
    <row r="43" spans="2:25" s="2" customFormat="1">
      <c r="B43" s="23" t="s">
        <v>142</v>
      </c>
      <c r="C43" s="20">
        <v>0</v>
      </c>
      <c r="D43" s="20">
        <v>-76</v>
      </c>
      <c r="E43" s="20">
        <v>-98</v>
      </c>
      <c r="F43" s="20">
        <v>23</v>
      </c>
      <c r="G43" s="20">
        <f>SUM(C43:F43)</f>
        <v>-151</v>
      </c>
      <c r="H43" s="20">
        <v>0</v>
      </c>
      <c r="I43" s="20">
        <v>-7</v>
      </c>
      <c r="J43" s="20">
        <v>-47</v>
      </c>
      <c r="K43" s="20">
        <v>3</v>
      </c>
      <c r="L43" s="20">
        <f>SUM(H43:K43)</f>
        <v>-51</v>
      </c>
      <c r="M43" s="20">
        <v>16</v>
      </c>
      <c r="N43" s="115">
        <v>0</v>
      </c>
      <c r="O43" s="20">
        <v>11</v>
      </c>
      <c r="P43" s="20">
        <v>39</v>
      </c>
      <c r="Q43" s="20">
        <f>SUM(M43:P43)</f>
        <v>66</v>
      </c>
      <c r="R43" s="20">
        <v>75</v>
      </c>
      <c r="S43" s="20">
        <v>44</v>
      </c>
      <c r="T43" s="20">
        <v>-4</v>
      </c>
      <c r="U43" s="20">
        <v>30</v>
      </c>
      <c r="V43" s="20">
        <f>SUM(R43:U43)</f>
        <v>145</v>
      </c>
      <c r="W43" s="20">
        <v>-2</v>
      </c>
      <c r="X43" s="20">
        <v>-16</v>
      </c>
      <c r="Y43" s="20">
        <v>16</v>
      </c>
    </row>
    <row r="44" spans="2:25" s="2" customFormat="1">
      <c r="B44" s="23" t="s">
        <v>143</v>
      </c>
      <c r="C44" s="20">
        <v>0</v>
      </c>
      <c r="D44" s="20">
        <v>16</v>
      </c>
      <c r="E44" s="20">
        <v>22</v>
      </c>
      <c r="F44" s="20">
        <v>-6</v>
      </c>
      <c r="G44" s="20">
        <f t="shared" ref="G44:G57" si="139">SUM(C44:F44)</f>
        <v>32</v>
      </c>
      <c r="H44" s="20">
        <v>0</v>
      </c>
      <c r="I44" s="16">
        <v>0</v>
      </c>
      <c r="J44" s="16">
        <v>10</v>
      </c>
      <c r="K44" s="55">
        <v>-4</v>
      </c>
      <c r="L44" s="20">
        <f>SUM(H44:K44)</f>
        <v>6</v>
      </c>
      <c r="M44" s="56">
        <v>-3</v>
      </c>
      <c r="N44" s="115">
        <v>0</v>
      </c>
      <c r="O44" s="20">
        <v>-2</v>
      </c>
      <c r="P44" s="20">
        <v>-5</v>
      </c>
      <c r="Q44" s="20">
        <f>SUM(M44:P44)</f>
        <v>-10</v>
      </c>
      <c r="R44" s="20">
        <v>-13</v>
      </c>
      <c r="S44" s="20">
        <v>-10</v>
      </c>
      <c r="T44" s="20">
        <v>-1</v>
      </c>
      <c r="U44" s="20">
        <v>-8</v>
      </c>
      <c r="V44" s="20">
        <f>SUM(R44:U44)</f>
        <v>-32</v>
      </c>
      <c r="W44" s="55">
        <v>0</v>
      </c>
      <c r="X44" s="55">
        <v>3</v>
      </c>
      <c r="Y44" s="55">
        <v>-3</v>
      </c>
    </row>
    <row r="45" spans="2:25" s="2" customFormat="1">
      <c r="B45" s="17" t="s">
        <v>144</v>
      </c>
      <c r="C45" s="66">
        <f t="shared" ref="C45" si="140">SUM(C43:C44)</f>
        <v>0</v>
      </c>
      <c r="D45" s="66">
        <f t="shared" ref="D45" si="141">SUM(D43:D44)</f>
        <v>-60</v>
      </c>
      <c r="E45" s="66">
        <f t="shared" ref="E45" si="142">SUM(E43:E44)</f>
        <v>-76</v>
      </c>
      <c r="F45" s="66">
        <f t="shared" ref="F45" si="143">SUM(F43:F44)</f>
        <v>17</v>
      </c>
      <c r="G45" s="66">
        <f t="shared" ref="G45" si="144">SUM(G43:G44)</f>
        <v>-119</v>
      </c>
      <c r="H45" s="66">
        <f t="shared" ref="H45" si="145">SUM(H43:H44)</f>
        <v>0</v>
      </c>
      <c r="I45" s="66">
        <f t="shared" ref="I45" si="146">SUM(I43:I44)</f>
        <v>-7</v>
      </c>
      <c r="J45" s="66">
        <f t="shared" ref="J45" si="147">SUM(J43:J44)</f>
        <v>-37</v>
      </c>
      <c r="K45" s="66">
        <f t="shared" ref="K45" si="148">SUM(K43:K44)</f>
        <v>-1</v>
      </c>
      <c r="L45" s="66">
        <f t="shared" ref="L45" si="149">SUM(L43:L44)</f>
        <v>-45</v>
      </c>
      <c r="M45" s="66">
        <f t="shared" ref="M45" si="150">SUM(M43:M44)</f>
        <v>13</v>
      </c>
      <c r="N45" s="66">
        <f t="shared" ref="N45" si="151">SUM(N43:N44)</f>
        <v>0</v>
      </c>
      <c r="O45" s="66">
        <f t="shared" ref="O45" si="152">SUM(O43:O44)</f>
        <v>9</v>
      </c>
      <c r="P45" s="66">
        <f t="shared" ref="P45" si="153">SUM(P43:P44)</f>
        <v>34</v>
      </c>
      <c r="Q45" s="66">
        <f t="shared" ref="Q45" si="154">SUM(Q43:Q44)</f>
        <v>56</v>
      </c>
      <c r="R45" s="66">
        <f t="shared" ref="R45" si="155">SUM(R43:R44)</f>
        <v>62</v>
      </c>
      <c r="S45" s="66">
        <f t="shared" ref="S45" si="156">SUM(S43:S44)</f>
        <v>34</v>
      </c>
      <c r="T45" s="66">
        <f t="shared" ref="T45:W45" si="157">SUM(T43:T44)</f>
        <v>-5</v>
      </c>
      <c r="U45" s="66">
        <f t="shared" si="157"/>
        <v>22</v>
      </c>
      <c r="V45" s="66">
        <f t="shared" si="157"/>
        <v>113</v>
      </c>
      <c r="W45" s="66">
        <f t="shared" si="157"/>
        <v>-2</v>
      </c>
      <c r="X45" s="66">
        <f t="shared" ref="X45:Y45" si="158">SUM(X43:X44)</f>
        <v>-13</v>
      </c>
      <c r="Y45" s="66">
        <f t="shared" si="158"/>
        <v>13</v>
      </c>
    </row>
    <row r="46" spans="2:25" s="2" customFormat="1">
      <c r="B46" s="43" t="s">
        <v>145</v>
      </c>
      <c r="C46" s="43"/>
      <c r="D46" s="43"/>
      <c r="E46" s="43"/>
      <c r="F46" s="43"/>
      <c r="G46" s="43"/>
      <c r="H46" s="43"/>
      <c r="I46" s="43"/>
      <c r="J46" s="43"/>
      <c r="K46" s="43"/>
      <c r="L46" s="43"/>
      <c r="M46" s="43"/>
      <c r="N46" s="43"/>
      <c r="O46" s="43"/>
      <c r="P46" s="43"/>
      <c r="Q46" s="43"/>
      <c r="R46" s="43"/>
      <c r="S46" s="43"/>
      <c r="T46" s="43"/>
      <c r="U46" s="43"/>
      <c r="V46" s="43"/>
      <c r="W46" s="43"/>
      <c r="X46" s="43"/>
      <c r="Y46" s="43"/>
    </row>
    <row r="47" spans="2:25" s="2" customFormat="1">
      <c r="B47" s="23" t="s">
        <v>146</v>
      </c>
      <c r="C47" s="24">
        <v>-59</v>
      </c>
      <c r="D47" s="24">
        <v>-65</v>
      </c>
      <c r="E47" s="24">
        <v>-41</v>
      </c>
      <c r="F47" s="24">
        <v>67</v>
      </c>
      <c r="G47" s="24">
        <f t="shared" si="139"/>
        <v>-98</v>
      </c>
      <c r="H47" s="24">
        <v>-127</v>
      </c>
      <c r="I47" s="24">
        <v>16</v>
      </c>
      <c r="J47" s="24">
        <v>0</v>
      </c>
      <c r="K47" s="24">
        <v>62</v>
      </c>
      <c r="L47" s="24">
        <f t="shared" ref="L47:L50" si="159">SUM(H47:K47)</f>
        <v>-49</v>
      </c>
      <c r="M47" s="24">
        <v>29</v>
      </c>
      <c r="N47" s="24">
        <v>27</v>
      </c>
      <c r="O47" s="24">
        <v>9</v>
      </c>
      <c r="P47" s="24">
        <v>56</v>
      </c>
      <c r="Q47" s="24">
        <f t="shared" ref="Q47:Q50" si="160">SUM(M47:P47)</f>
        <v>121</v>
      </c>
      <c r="R47" s="24">
        <v>160</v>
      </c>
      <c r="S47" s="24">
        <v>86</v>
      </c>
      <c r="T47" s="24">
        <v>120</v>
      </c>
      <c r="U47" s="24">
        <v>42</v>
      </c>
      <c r="V47" s="24">
        <f t="shared" ref="V47:V50" si="161">SUM(R47:U47)</f>
        <v>408</v>
      </c>
      <c r="W47" s="24">
        <v>-26</v>
      </c>
      <c r="X47" s="24">
        <v>-239</v>
      </c>
      <c r="Y47" s="24">
        <v>0</v>
      </c>
    </row>
    <row r="48" spans="2:25" s="2" customFormat="1">
      <c r="B48" s="23" t="s">
        <v>147</v>
      </c>
      <c r="C48" s="24">
        <v>-295</v>
      </c>
      <c r="D48" s="24">
        <v>-186</v>
      </c>
      <c r="E48" s="24">
        <v>-244</v>
      </c>
      <c r="F48" s="24">
        <v>335</v>
      </c>
      <c r="G48" s="24">
        <f t="shared" si="139"/>
        <v>-390</v>
      </c>
      <c r="H48" s="24">
        <v>-665</v>
      </c>
      <c r="I48" s="24">
        <v>680</v>
      </c>
      <c r="J48" s="24">
        <v>3</v>
      </c>
      <c r="K48" s="24">
        <v>561</v>
      </c>
      <c r="L48" s="24">
        <f t="shared" si="159"/>
        <v>579</v>
      </c>
      <c r="M48" s="24">
        <v>-242</v>
      </c>
      <c r="N48" s="24">
        <v>107</v>
      </c>
      <c r="O48" s="24">
        <v>-109</v>
      </c>
      <c r="P48" s="24">
        <v>-59</v>
      </c>
      <c r="Q48" s="24">
        <f t="shared" si="160"/>
        <v>-303</v>
      </c>
      <c r="R48" s="24">
        <v>-115</v>
      </c>
      <c r="S48" s="24">
        <v>-388</v>
      </c>
      <c r="T48" s="24">
        <v>-321</v>
      </c>
      <c r="U48" s="24">
        <v>-142</v>
      </c>
      <c r="V48" s="24">
        <f t="shared" si="161"/>
        <v>-966</v>
      </c>
      <c r="W48" s="24">
        <v>-126</v>
      </c>
      <c r="X48" s="24">
        <v>-125</v>
      </c>
      <c r="Y48" s="24">
        <v>245</v>
      </c>
    </row>
    <row r="49" spans="2:25" s="2" customFormat="1">
      <c r="B49" s="23" t="s">
        <v>148</v>
      </c>
      <c r="C49" s="24">
        <v>1080</v>
      </c>
      <c r="D49" s="24">
        <v>451</v>
      </c>
      <c r="E49" s="24">
        <v>857</v>
      </c>
      <c r="F49" s="24">
        <v>-1154</v>
      </c>
      <c r="G49" s="24">
        <f t="shared" si="139"/>
        <v>1234</v>
      </c>
      <c r="H49" s="24">
        <v>1841</v>
      </c>
      <c r="I49" s="24">
        <v>-2400</v>
      </c>
      <c r="J49" s="24">
        <v>-354</v>
      </c>
      <c r="K49" s="24">
        <v>-2094</v>
      </c>
      <c r="L49" s="24">
        <f t="shared" si="159"/>
        <v>-3007</v>
      </c>
      <c r="M49" s="24">
        <v>1176</v>
      </c>
      <c r="N49" s="24">
        <v>-407</v>
      </c>
      <c r="O49" s="24">
        <v>519</v>
      </c>
      <c r="P49" s="24">
        <v>470</v>
      </c>
      <c r="Q49" s="24">
        <f t="shared" si="160"/>
        <v>1758</v>
      </c>
      <c r="R49" s="24">
        <v>405</v>
      </c>
      <c r="S49" s="24">
        <v>1978</v>
      </c>
      <c r="T49" s="24">
        <v>1719</v>
      </c>
      <c r="U49" s="24">
        <v>-328</v>
      </c>
      <c r="V49" s="24">
        <f t="shared" si="161"/>
        <v>3774</v>
      </c>
      <c r="W49" s="24">
        <v>462</v>
      </c>
      <c r="X49" s="24">
        <v>1597</v>
      </c>
      <c r="Y49" s="24">
        <v>-576</v>
      </c>
    </row>
    <row r="50" spans="2:25" s="2" customFormat="1">
      <c r="B50" s="23" t="s">
        <v>143</v>
      </c>
      <c r="C50" s="24">
        <v>69</v>
      </c>
      <c r="D50" s="24">
        <v>13</v>
      </c>
      <c r="E50" s="24">
        <v>8</v>
      </c>
      <c r="F50" s="24">
        <v>-13</v>
      </c>
      <c r="G50" s="24">
        <f t="shared" si="139"/>
        <v>77</v>
      </c>
      <c r="H50" s="24">
        <v>27</v>
      </c>
      <c r="I50" s="24">
        <v>-3</v>
      </c>
      <c r="J50" s="24">
        <v>1</v>
      </c>
      <c r="K50" s="24">
        <v>-122</v>
      </c>
      <c r="L50" s="24">
        <f t="shared" si="159"/>
        <v>-97</v>
      </c>
      <c r="M50" s="24">
        <v>-6</v>
      </c>
      <c r="N50" s="24">
        <v>-7</v>
      </c>
      <c r="O50" s="24">
        <v>45</v>
      </c>
      <c r="P50" s="24">
        <v>20</v>
      </c>
      <c r="Q50" s="24">
        <f t="shared" si="160"/>
        <v>52</v>
      </c>
      <c r="R50" s="24">
        <v>-11</v>
      </c>
      <c r="S50" s="24">
        <v>61</v>
      </c>
      <c r="T50" s="24">
        <v>41</v>
      </c>
      <c r="U50" s="24">
        <v>21</v>
      </c>
      <c r="V50" s="24">
        <f t="shared" si="161"/>
        <v>112</v>
      </c>
      <c r="W50" s="24">
        <v>31</v>
      </c>
      <c r="X50" s="24">
        <v>23</v>
      </c>
      <c r="Y50" s="24">
        <v>-51</v>
      </c>
    </row>
    <row r="51" spans="2:25" s="2" customFormat="1">
      <c r="B51" s="17" t="s">
        <v>144</v>
      </c>
      <c r="C51" s="18">
        <f t="shared" ref="C51" si="162">SUM(C47:C50)</f>
        <v>795</v>
      </c>
      <c r="D51" s="18">
        <f t="shared" ref="D51" si="163">SUM(D47:D50)</f>
        <v>213</v>
      </c>
      <c r="E51" s="18">
        <f t="shared" ref="E51" si="164">SUM(E47:E50)</f>
        <v>580</v>
      </c>
      <c r="F51" s="18">
        <f t="shared" ref="F51" si="165">SUM(F47:F50)</f>
        <v>-765</v>
      </c>
      <c r="G51" s="18">
        <f t="shared" ref="G51" si="166">SUM(G47:G50)</f>
        <v>823</v>
      </c>
      <c r="H51" s="18">
        <f t="shared" ref="H51" si="167">SUM(H47:H50)</f>
        <v>1076</v>
      </c>
      <c r="I51" s="18">
        <f t="shared" ref="I51" si="168">SUM(I47:I50)</f>
        <v>-1707</v>
      </c>
      <c r="J51" s="18">
        <f t="shared" ref="J51" si="169">SUM(J47:J50)</f>
        <v>-350</v>
      </c>
      <c r="K51" s="18">
        <f t="shared" ref="K51" si="170">SUM(K47:K50)</f>
        <v>-1593</v>
      </c>
      <c r="L51" s="18">
        <f t="shared" ref="L51" si="171">SUM(L47:L50)</f>
        <v>-2574</v>
      </c>
      <c r="M51" s="18">
        <f t="shared" ref="M51" si="172">SUM(M47:M50)</f>
        <v>957</v>
      </c>
      <c r="N51" s="18">
        <f t="shared" ref="N51" si="173">SUM(N47:N50)</f>
        <v>-280</v>
      </c>
      <c r="O51" s="18">
        <f t="shared" ref="O51" si="174">SUM(O47:O50)</f>
        <v>464</v>
      </c>
      <c r="P51" s="18">
        <f t="shared" ref="P51" si="175">SUM(P47:P50)</f>
        <v>487</v>
      </c>
      <c r="Q51" s="18">
        <f t="shared" ref="Q51" si="176">SUM(Q47:Q50)</f>
        <v>1628</v>
      </c>
      <c r="R51" s="18">
        <f t="shared" ref="R51" si="177">SUM(R47:R50)</f>
        <v>439</v>
      </c>
      <c r="S51" s="18">
        <f t="shared" ref="S51" si="178">SUM(S47:S50)</f>
        <v>1737</v>
      </c>
      <c r="T51" s="18">
        <f t="shared" ref="T51:W51" si="179">SUM(T47:T50)</f>
        <v>1559</v>
      </c>
      <c r="U51" s="18">
        <f t="shared" si="179"/>
        <v>-407</v>
      </c>
      <c r="V51" s="18">
        <f t="shared" si="179"/>
        <v>3328</v>
      </c>
      <c r="W51" s="18">
        <f t="shared" si="179"/>
        <v>341</v>
      </c>
      <c r="X51" s="18">
        <f t="shared" ref="X51:Y51" si="180">SUM(X47:X50)</f>
        <v>1256</v>
      </c>
      <c r="Y51" s="18">
        <f t="shared" si="180"/>
        <v>-382</v>
      </c>
    </row>
    <row r="52" spans="2:25" s="2" customFormat="1">
      <c r="B52" s="17" t="s">
        <v>149</v>
      </c>
      <c r="C52" s="18">
        <f t="shared" ref="C52" si="181">C45+C51</f>
        <v>795</v>
      </c>
      <c r="D52" s="18">
        <f t="shared" ref="D52" si="182">D45+D51</f>
        <v>153</v>
      </c>
      <c r="E52" s="18">
        <f t="shared" ref="E52" si="183">E45+E51</f>
        <v>504</v>
      </c>
      <c r="F52" s="18">
        <f t="shared" ref="F52" si="184">F45+F51</f>
        <v>-748</v>
      </c>
      <c r="G52" s="18">
        <f t="shared" ref="G52" si="185">G45+G51</f>
        <v>704</v>
      </c>
      <c r="H52" s="18">
        <f t="shared" ref="H52" si="186">H45+H51</f>
        <v>1076</v>
      </c>
      <c r="I52" s="18">
        <f t="shared" ref="I52" si="187">I45+I51</f>
        <v>-1714</v>
      </c>
      <c r="J52" s="18">
        <f t="shared" ref="J52" si="188">J45+J51</f>
        <v>-387</v>
      </c>
      <c r="K52" s="18">
        <f t="shared" ref="K52" si="189">K45+K51</f>
        <v>-1594</v>
      </c>
      <c r="L52" s="18">
        <f t="shared" ref="L52" si="190">L45+L51</f>
        <v>-2619</v>
      </c>
      <c r="M52" s="18">
        <f t="shared" ref="M52" si="191">M45+M51</f>
        <v>970</v>
      </c>
      <c r="N52" s="18">
        <f t="shared" ref="N52" si="192">N45+N51</f>
        <v>-280</v>
      </c>
      <c r="O52" s="18">
        <f t="shared" ref="O52" si="193">O45+O51</f>
        <v>473</v>
      </c>
      <c r="P52" s="18">
        <f t="shared" ref="P52" si="194">P45+P51</f>
        <v>521</v>
      </c>
      <c r="Q52" s="18">
        <f t="shared" ref="Q52" si="195">Q45+Q51</f>
        <v>1684</v>
      </c>
      <c r="R52" s="18">
        <f t="shared" ref="R52" si="196">R45+R51</f>
        <v>501</v>
      </c>
      <c r="S52" s="18">
        <f t="shared" ref="S52" si="197">S45+S51</f>
        <v>1771</v>
      </c>
      <c r="T52" s="18">
        <f t="shared" ref="T52:W52" si="198">T45+T51</f>
        <v>1554</v>
      </c>
      <c r="U52" s="18">
        <f t="shared" si="198"/>
        <v>-385</v>
      </c>
      <c r="V52" s="18">
        <f t="shared" si="198"/>
        <v>3441</v>
      </c>
      <c r="W52" s="18">
        <f t="shared" si="198"/>
        <v>339</v>
      </c>
      <c r="X52" s="18">
        <f t="shared" ref="X52:Y52" si="199">X45+X51</f>
        <v>1243</v>
      </c>
      <c r="Y52" s="18">
        <f t="shared" si="199"/>
        <v>-369</v>
      </c>
    </row>
    <row r="53" spans="2:25" s="2" customFormat="1">
      <c r="B53" s="17" t="s">
        <v>150</v>
      </c>
      <c r="C53" s="18">
        <f t="shared" ref="C53" si="200">C52+C40</f>
        <v>1647</v>
      </c>
      <c r="D53" s="18">
        <f t="shared" ref="D53" si="201">D52+D40</f>
        <v>959</v>
      </c>
      <c r="E53" s="18">
        <f t="shared" ref="E53" si="202">E52+E40</f>
        <v>1166</v>
      </c>
      <c r="F53" s="18">
        <f t="shared" ref="F53" si="203">F52+F40</f>
        <v>-3267</v>
      </c>
      <c r="G53" s="18">
        <f t="shared" ref="G53" si="204">G52+G40</f>
        <v>505</v>
      </c>
      <c r="H53" s="18">
        <f t="shared" ref="H53" si="205">H52+H40</f>
        <v>1903</v>
      </c>
      <c r="I53" s="18">
        <f t="shared" ref="I53" si="206">I52+I40</f>
        <v>-1142</v>
      </c>
      <c r="J53" s="18">
        <f t="shared" ref="J53" si="207">J52+J40</f>
        <v>265</v>
      </c>
      <c r="K53" s="18">
        <f t="shared" ref="K53" si="208">K52+K40</f>
        <v>-934</v>
      </c>
      <c r="L53" s="18">
        <f t="shared" ref="L53" si="209">L52+L40</f>
        <v>92</v>
      </c>
      <c r="M53" s="18">
        <f t="shared" ref="M53" si="210">M52+M40</f>
        <v>2074</v>
      </c>
      <c r="N53" s="18">
        <f t="shared" ref="N53" si="211">N52+N40</f>
        <v>712</v>
      </c>
      <c r="O53" s="18">
        <f t="shared" ref="O53" si="212">O52+O40</f>
        <v>1341</v>
      </c>
      <c r="P53" s="18">
        <f t="shared" ref="P53" si="213">P52+P40</f>
        <v>1273</v>
      </c>
      <c r="Q53" s="18">
        <f t="shared" ref="Q53" si="214">Q52+Q40</f>
        <v>5400</v>
      </c>
      <c r="R53" s="18">
        <f t="shared" ref="R53" si="215">R52+R40</f>
        <v>1804</v>
      </c>
      <c r="S53" s="18">
        <f t="shared" ref="S53" si="216">S52+S40</f>
        <v>3287</v>
      </c>
      <c r="T53" s="18">
        <f t="shared" ref="T53:W53" si="217">T52+T40</f>
        <v>2796</v>
      </c>
      <c r="U53" s="18">
        <f t="shared" si="217"/>
        <v>811</v>
      </c>
      <c r="V53" s="18">
        <f t="shared" si="217"/>
        <v>8698</v>
      </c>
      <c r="W53" s="18">
        <f t="shared" si="217"/>
        <v>1701</v>
      </c>
      <c r="X53" s="18">
        <f t="shared" ref="X53:Y53" si="218">X52+X40</f>
        <v>8270</v>
      </c>
      <c r="Y53" s="18">
        <f t="shared" si="218"/>
        <v>536</v>
      </c>
    </row>
    <row r="54" spans="2:25" s="2" customFormat="1">
      <c r="B54" s="79"/>
      <c r="C54" s="23"/>
      <c r="D54" s="23"/>
      <c r="E54" s="23"/>
      <c r="F54" s="23"/>
      <c r="G54" s="23">
        <f t="shared" si="139"/>
        <v>0</v>
      </c>
      <c r="H54" s="23"/>
      <c r="I54" s="79"/>
      <c r="J54" s="79"/>
      <c r="K54" s="79"/>
      <c r="L54" s="79"/>
      <c r="M54" s="79"/>
      <c r="N54" s="79"/>
      <c r="O54" s="79"/>
      <c r="P54" s="79"/>
      <c r="Q54" s="79"/>
      <c r="R54" s="79"/>
      <c r="S54" s="79"/>
      <c r="T54" s="79"/>
      <c r="U54" s="79"/>
      <c r="V54" s="79"/>
      <c r="W54" s="79"/>
      <c r="X54" s="79"/>
      <c r="Y54" s="79"/>
    </row>
    <row r="55" spans="2:25" s="2" customFormat="1">
      <c r="B55" s="83" t="s">
        <v>151</v>
      </c>
      <c r="C55" s="56"/>
      <c r="D55" s="56"/>
      <c r="E55" s="56"/>
      <c r="F55" s="56"/>
      <c r="G55" s="56">
        <f t="shared" si="139"/>
        <v>0</v>
      </c>
      <c r="H55" s="56"/>
      <c r="I55" s="56"/>
      <c r="J55" s="56"/>
      <c r="K55" s="56"/>
      <c r="L55" s="56"/>
      <c r="M55" s="56"/>
      <c r="N55" s="56"/>
      <c r="O55" s="56"/>
      <c r="P55" s="56"/>
      <c r="Q55" s="56"/>
      <c r="R55" s="56"/>
      <c r="S55" s="56"/>
      <c r="T55" s="56"/>
      <c r="U55" s="56"/>
      <c r="V55" s="56"/>
      <c r="W55" s="56"/>
      <c r="X55" s="56"/>
      <c r="Y55" s="56"/>
    </row>
    <row r="56" spans="2:25" s="2" customFormat="1">
      <c r="B56" s="13" t="s">
        <v>126</v>
      </c>
      <c r="C56" s="24">
        <v>1647</v>
      </c>
      <c r="D56" s="24">
        <v>959</v>
      </c>
      <c r="E56" s="24">
        <v>1166</v>
      </c>
      <c r="F56" s="24">
        <v>-3267</v>
      </c>
      <c r="G56" s="24">
        <f t="shared" si="139"/>
        <v>505</v>
      </c>
      <c r="H56" s="24">
        <v>1903</v>
      </c>
      <c r="I56" s="24">
        <v>-1142</v>
      </c>
      <c r="J56" s="24">
        <v>265</v>
      </c>
      <c r="K56" s="24">
        <v>-933</v>
      </c>
      <c r="L56" s="24">
        <v>93</v>
      </c>
      <c r="M56" s="24">
        <v>2074</v>
      </c>
      <c r="N56" s="24">
        <v>712</v>
      </c>
      <c r="O56" s="24">
        <v>1342</v>
      </c>
      <c r="P56" s="24">
        <v>1273</v>
      </c>
      <c r="Q56" s="24">
        <v>5401</v>
      </c>
      <c r="R56" s="24">
        <v>1804</v>
      </c>
      <c r="S56" s="24">
        <v>3287</v>
      </c>
      <c r="T56" s="24">
        <v>2796</v>
      </c>
      <c r="U56" s="24">
        <v>814</v>
      </c>
      <c r="V56" s="24">
        <v>8701</v>
      </c>
      <c r="W56" s="24">
        <v>1701</v>
      </c>
      <c r="X56" s="24">
        <v>8270</v>
      </c>
      <c r="Y56" s="24">
        <v>536</v>
      </c>
    </row>
    <row r="57" spans="2:25" s="2" customFormat="1">
      <c r="B57" s="55" t="s">
        <v>127</v>
      </c>
      <c r="C57" s="56">
        <v>0</v>
      </c>
      <c r="D57" s="56">
        <v>0</v>
      </c>
      <c r="E57" s="56">
        <v>0</v>
      </c>
      <c r="F57" s="55">
        <v>0</v>
      </c>
      <c r="G57" s="55">
        <f t="shared" si="139"/>
        <v>0</v>
      </c>
      <c r="H57" s="55">
        <v>0</v>
      </c>
      <c r="I57" s="55">
        <v>0</v>
      </c>
      <c r="J57" s="55">
        <v>0</v>
      </c>
      <c r="K57" s="56">
        <v>-1</v>
      </c>
      <c r="L57" s="56">
        <v>-1</v>
      </c>
      <c r="M57" s="55">
        <v>0</v>
      </c>
      <c r="N57" s="116">
        <v>0</v>
      </c>
      <c r="O57" s="55">
        <v>-1</v>
      </c>
      <c r="P57" s="116">
        <v>0</v>
      </c>
      <c r="Q57" s="56">
        <v>-1</v>
      </c>
      <c r="R57" s="55">
        <v>0</v>
      </c>
      <c r="S57" s="55">
        <v>0</v>
      </c>
      <c r="T57" s="55">
        <v>0</v>
      </c>
      <c r="U57" s="55">
        <v>-3</v>
      </c>
      <c r="V57" s="56">
        <v>-3</v>
      </c>
      <c r="W57" s="55">
        <v>0</v>
      </c>
      <c r="X57" s="55">
        <v>0</v>
      </c>
      <c r="Y57" s="55">
        <v>0</v>
      </c>
    </row>
    <row r="58" spans="2:25" s="2" customFormat="1">
      <c r="B58" s="79"/>
      <c r="C58" s="23"/>
      <c r="D58" s="23"/>
      <c r="E58" s="23"/>
      <c r="F58" s="23"/>
      <c r="G58" s="23"/>
      <c r="H58" s="23"/>
      <c r="I58" s="79"/>
      <c r="J58" s="79"/>
      <c r="K58" s="79"/>
      <c r="L58" s="79"/>
      <c r="M58" s="79"/>
      <c r="N58" s="79"/>
      <c r="O58" s="79"/>
      <c r="P58" s="79"/>
      <c r="Q58" s="79"/>
      <c r="R58" s="79"/>
      <c r="S58" s="79"/>
      <c r="V58" s="79"/>
      <c r="W58" s="79"/>
      <c r="X58" s="79"/>
      <c r="Y58" s="79"/>
    </row>
    <row r="59" spans="2:25" s="2" customFormat="1">
      <c r="B59" s="93"/>
      <c r="C59" s="114"/>
      <c r="D59" s="114"/>
      <c r="E59" s="114"/>
      <c r="F59" s="114"/>
      <c r="G59" s="114"/>
      <c r="H59" s="114"/>
      <c r="I59" s="114"/>
      <c r="J59" s="114"/>
      <c r="K59" s="114"/>
      <c r="L59" s="114"/>
      <c r="M59" s="114"/>
      <c r="N59" s="114"/>
      <c r="O59" s="114"/>
      <c r="P59" s="114"/>
      <c r="Q59" s="114"/>
      <c r="R59" s="114"/>
      <c r="S59" s="114"/>
      <c r="V59" s="114"/>
      <c r="W59" s="114"/>
      <c r="X59" s="114"/>
      <c r="Y59" s="114"/>
    </row>
    <row r="60" spans="2:25" s="2" customFormat="1">
      <c r="B60" s="25" t="s">
        <v>152</v>
      </c>
      <c r="C60" s="10" t="s">
        <v>178</v>
      </c>
      <c r="D60" s="10" t="s">
        <v>179</v>
      </c>
      <c r="E60" s="10" t="s">
        <v>180</v>
      </c>
      <c r="F60" s="10" t="s">
        <v>181</v>
      </c>
      <c r="G60" s="10" t="s">
        <v>8</v>
      </c>
      <c r="H60" s="10" t="s">
        <v>182</v>
      </c>
      <c r="I60" s="10" t="s">
        <v>183</v>
      </c>
      <c r="J60" s="10" t="s">
        <v>184</v>
      </c>
      <c r="K60" s="10" t="s">
        <v>185</v>
      </c>
      <c r="L60" s="10" t="s">
        <v>9</v>
      </c>
      <c r="M60" s="10" t="s">
        <v>186</v>
      </c>
      <c r="N60" s="10" t="s">
        <v>187</v>
      </c>
      <c r="O60" s="10" t="s">
        <v>188</v>
      </c>
      <c r="P60" s="10" t="s">
        <v>189</v>
      </c>
      <c r="Q60" s="10" t="s">
        <v>10</v>
      </c>
      <c r="R60" s="10" t="s">
        <v>190</v>
      </c>
      <c r="S60" s="10" t="s">
        <v>191</v>
      </c>
      <c r="T60" s="10" t="s">
        <v>192</v>
      </c>
      <c r="U60" s="10" t="s">
        <v>284</v>
      </c>
      <c r="V60" s="10" t="s">
        <v>285</v>
      </c>
      <c r="W60" s="10" t="s">
        <v>287</v>
      </c>
      <c r="X60" s="10" t="str">
        <f>X39</f>
        <v>Q2 2023</v>
      </c>
      <c r="Y60" s="10" t="str">
        <f>Y39</f>
        <v>Q3 2023</v>
      </c>
    </row>
    <row r="61" spans="2:25" s="2" customFormat="1">
      <c r="B61" s="65" t="s">
        <v>153</v>
      </c>
      <c r="C61" s="11"/>
      <c r="D61" s="65"/>
      <c r="E61" s="65"/>
      <c r="F61" s="65"/>
      <c r="G61" s="65"/>
      <c r="H61" s="65"/>
      <c r="I61" s="65"/>
      <c r="J61" s="65"/>
      <c r="K61" s="65"/>
      <c r="L61" s="65"/>
      <c r="M61" s="65"/>
      <c r="N61" s="65"/>
      <c r="O61" s="65"/>
      <c r="P61" s="65"/>
      <c r="Q61" s="65"/>
      <c r="R61" s="65"/>
      <c r="S61" s="65"/>
      <c r="T61" s="65"/>
      <c r="U61" s="65"/>
      <c r="V61" s="65"/>
      <c r="W61" s="65"/>
      <c r="X61" s="65"/>
      <c r="Y61" s="65"/>
    </row>
    <row r="62" spans="2:25" s="2" customFormat="1">
      <c r="B62" s="23" t="s">
        <v>3</v>
      </c>
      <c r="C62" s="102">
        <f>C69-C68-C64-C63-C66</f>
        <v>1246</v>
      </c>
      <c r="D62" s="102">
        <f t="shared" ref="D62:F62" si="219">D69-D68-D64-D63-D66</f>
        <v>1282</v>
      </c>
      <c r="E62" s="102">
        <f t="shared" si="219"/>
        <v>1229</v>
      </c>
      <c r="F62" s="102">
        <f t="shared" si="219"/>
        <v>1224</v>
      </c>
      <c r="G62" s="102">
        <f t="shared" ref="G62:G68" si="220">SUM(C62:F62)</f>
        <v>4981</v>
      </c>
      <c r="H62" s="102">
        <f>H69-H68-H64-H63-H66</f>
        <v>1181</v>
      </c>
      <c r="I62" s="102">
        <f t="shared" ref="I62" si="221">I69-I68-I64-I63-I66</f>
        <v>961</v>
      </c>
      <c r="J62" s="102">
        <f t="shared" ref="J62" si="222">J69-J68-J64-J63-J66</f>
        <v>995</v>
      </c>
      <c r="K62" s="102">
        <f t="shared" ref="K62" si="223">K69-K68-K64-K63-K66</f>
        <v>1161</v>
      </c>
      <c r="L62" s="102">
        <f t="shared" ref="L62:L68" si="224">SUM(H62:K62)</f>
        <v>4298</v>
      </c>
      <c r="M62" s="102">
        <f>M69-M68-M64-M63-M66</f>
        <v>1280</v>
      </c>
      <c r="N62" s="102">
        <f t="shared" ref="N62" si="225">N69-N68-N64-N63-N66</f>
        <v>1334</v>
      </c>
      <c r="O62" s="102">
        <f t="shared" ref="O62" si="226">O69-O68-O64-O63-O66</f>
        <v>1256</v>
      </c>
      <c r="P62" s="102">
        <f t="shared" ref="P62" si="227">P69-P68-P64-P63-P66</f>
        <v>1237</v>
      </c>
      <c r="Q62" s="102">
        <f t="shared" ref="Q62:Q68" si="228">SUM(M62:P62)</f>
        <v>5107</v>
      </c>
      <c r="R62" s="102">
        <f>R69-R68-R64-R63-R66</f>
        <v>1548</v>
      </c>
      <c r="S62" s="102">
        <f t="shared" ref="S62" si="229">S69-S68-S64-S63-S66</f>
        <v>1652</v>
      </c>
      <c r="T62" s="102">
        <f t="shared" ref="T62" si="230">T69-T68-T64-T63-T66</f>
        <v>1621</v>
      </c>
      <c r="U62" s="102">
        <f t="shared" ref="U62:W62" si="231">U69-U68-U64-U63-U66</f>
        <v>1654</v>
      </c>
      <c r="V62" s="102">
        <f t="shared" ref="V62:V68" si="232">SUM(R62:U62)</f>
        <v>6475</v>
      </c>
      <c r="W62" s="102">
        <f t="shared" si="231"/>
        <v>1856</v>
      </c>
      <c r="X62" s="102">
        <f t="shared" ref="X62" si="233">X69-X68-X64-X63-X66</f>
        <v>1891</v>
      </c>
      <c r="Y62" s="102">
        <f>Y69-Y68-Y64-Y63-Y66</f>
        <v>1831</v>
      </c>
    </row>
    <row r="63" spans="2:25" s="2" customFormat="1">
      <c r="B63" s="23" t="s">
        <v>242</v>
      </c>
      <c r="C63" s="102">
        <v>-248</v>
      </c>
      <c r="D63" s="102">
        <v>-266</v>
      </c>
      <c r="E63" s="102">
        <v>-264</v>
      </c>
      <c r="F63" s="102">
        <v>-282</v>
      </c>
      <c r="G63" s="102">
        <f t="shared" si="220"/>
        <v>-1060</v>
      </c>
      <c r="H63" s="102">
        <v>-254</v>
      </c>
      <c r="I63" s="102">
        <v>-288</v>
      </c>
      <c r="J63" s="102">
        <v>-253</v>
      </c>
      <c r="K63" s="102">
        <f>-302+43</f>
        <v>-259</v>
      </c>
      <c r="L63" s="102">
        <f t="shared" si="224"/>
        <v>-1054</v>
      </c>
      <c r="M63" s="102">
        <v>-243</v>
      </c>
      <c r="N63" s="102">
        <v>-241</v>
      </c>
      <c r="O63" s="102">
        <v>-243</v>
      </c>
      <c r="P63" s="102">
        <v>-246</v>
      </c>
      <c r="Q63" s="102">
        <f t="shared" si="228"/>
        <v>-973</v>
      </c>
      <c r="R63" s="102">
        <v>-255</v>
      </c>
      <c r="S63" s="102">
        <v>-264</v>
      </c>
      <c r="T63" s="102">
        <v>-272</v>
      </c>
      <c r="U63" s="102">
        <v>-302</v>
      </c>
      <c r="V63" s="102">
        <f t="shared" si="232"/>
        <v>-1093</v>
      </c>
      <c r="W63" s="102">
        <v>-315</v>
      </c>
      <c r="X63" s="102">
        <v>-317</v>
      </c>
      <c r="Y63" s="102">
        <v>-328</v>
      </c>
    </row>
    <row r="64" spans="2:25" s="2" customFormat="1">
      <c r="B64" s="127" t="s">
        <v>243</v>
      </c>
      <c r="C64" s="128">
        <v>-14</v>
      </c>
      <c r="D64" s="128">
        <v>-12</v>
      </c>
      <c r="E64" s="128">
        <v>-13</v>
      </c>
      <c r="F64" s="128">
        <v>-14</v>
      </c>
      <c r="G64" s="128">
        <f t="shared" si="220"/>
        <v>-53</v>
      </c>
      <c r="H64" s="128">
        <v>-10</v>
      </c>
      <c r="I64" s="128">
        <v>-9</v>
      </c>
      <c r="J64" s="128">
        <v>-10</v>
      </c>
      <c r="K64" s="128">
        <v>-11</v>
      </c>
      <c r="L64" s="128">
        <f t="shared" si="224"/>
        <v>-40</v>
      </c>
      <c r="M64" s="128">
        <v>-9</v>
      </c>
      <c r="N64" s="128">
        <v>-10</v>
      </c>
      <c r="O64" s="128">
        <v>-8</v>
      </c>
      <c r="P64" s="128">
        <v>-14</v>
      </c>
      <c r="Q64" s="128">
        <f t="shared" si="228"/>
        <v>-41</v>
      </c>
      <c r="R64" s="128">
        <v>-11</v>
      </c>
      <c r="S64" s="128">
        <v>-12</v>
      </c>
      <c r="T64" s="128">
        <v>-13</v>
      </c>
      <c r="U64" s="128">
        <v>-12</v>
      </c>
      <c r="V64" s="128">
        <f t="shared" si="232"/>
        <v>-48</v>
      </c>
      <c r="W64" s="128">
        <v>-12</v>
      </c>
      <c r="X64" s="128">
        <v>-12</v>
      </c>
      <c r="Y64" s="128">
        <v>-16</v>
      </c>
    </row>
    <row r="65" spans="1:25" s="2" customFormat="1">
      <c r="B65" s="127" t="s">
        <v>7</v>
      </c>
      <c r="C65" s="128">
        <v>984</v>
      </c>
      <c r="D65" s="128">
        <v>1004</v>
      </c>
      <c r="E65" s="128">
        <v>952</v>
      </c>
      <c r="F65" s="128">
        <v>928</v>
      </c>
      <c r="G65" s="128">
        <f t="shared" si="220"/>
        <v>3868</v>
      </c>
      <c r="H65" s="128">
        <v>917</v>
      </c>
      <c r="I65" s="128">
        <v>664</v>
      </c>
      <c r="J65" s="128">
        <v>732</v>
      </c>
      <c r="K65" s="128">
        <v>891</v>
      </c>
      <c r="L65" s="128">
        <f t="shared" si="224"/>
        <v>3204</v>
      </c>
      <c r="M65" s="128">
        <v>1028</v>
      </c>
      <c r="N65" s="128">
        <v>1084</v>
      </c>
      <c r="O65" s="128">
        <v>1005</v>
      </c>
      <c r="P65" s="128">
        <v>977</v>
      </c>
      <c r="Q65" s="128">
        <f t="shared" si="228"/>
        <v>4094</v>
      </c>
      <c r="R65" s="128">
        <v>1282</v>
      </c>
      <c r="S65" s="128">
        <f>S62+S63+S64</f>
        <v>1376</v>
      </c>
      <c r="T65" s="128">
        <v>1336</v>
      </c>
      <c r="U65" s="128">
        <v>1340</v>
      </c>
      <c r="V65" s="128">
        <f t="shared" si="232"/>
        <v>5334</v>
      </c>
      <c r="W65" s="128">
        <v>1528</v>
      </c>
      <c r="X65" s="128">
        <v>1563</v>
      </c>
      <c r="Y65" s="128">
        <v>1487</v>
      </c>
    </row>
    <row r="66" spans="1:25" s="2" customFormat="1">
      <c r="B66" s="127" t="s">
        <v>293</v>
      </c>
      <c r="C66" s="128">
        <v>-41</v>
      </c>
      <c r="D66" s="128">
        <v>-42</v>
      </c>
      <c r="E66" s="128">
        <v>-50</v>
      </c>
      <c r="F66" s="128">
        <v>-46</v>
      </c>
      <c r="G66" s="128">
        <f t="shared" si="220"/>
        <v>-179</v>
      </c>
      <c r="H66" s="128">
        <v>-52</v>
      </c>
      <c r="I66" s="128">
        <v>-52</v>
      </c>
      <c r="J66" s="128">
        <v>-48</v>
      </c>
      <c r="K66" s="128">
        <v>-46</v>
      </c>
      <c r="L66" s="128">
        <f t="shared" si="224"/>
        <v>-198</v>
      </c>
      <c r="M66" s="128">
        <v>-46</v>
      </c>
      <c r="N66" s="128">
        <v>-47</v>
      </c>
      <c r="O66" s="128">
        <v>-48</v>
      </c>
      <c r="P66" s="128">
        <v>-49</v>
      </c>
      <c r="Q66" s="128">
        <f t="shared" si="228"/>
        <v>-190</v>
      </c>
      <c r="R66" s="128">
        <v>-52</v>
      </c>
      <c r="S66" s="128">
        <v>-57</v>
      </c>
      <c r="T66" s="128">
        <v>-58</v>
      </c>
      <c r="U66" s="128">
        <v>-101</v>
      </c>
      <c r="V66" s="128">
        <f t="shared" si="232"/>
        <v>-268</v>
      </c>
      <c r="W66" s="128">
        <v>-118</v>
      </c>
      <c r="X66" s="128">
        <v>-120</v>
      </c>
      <c r="Y66" s="128">
        <v>-126</v>
      </c>
    </row>
    <row r="67" spans="1:25" s="2" customFormat="1">
      <c r="B67" s="127" t="s">
        <v>1</v>
      </c>
      <c r="C67" s="128">
        <f>SUM(C65:C66)</f>
        <v>943</v>
      </c>
      <c r="D67" s="128">
        <f t="shared" ref="D67:F67" si="234">SUM(D65:D66)</f>
        <v>962</v>
      </c>
      <c r="E67" s="128">
        <f t="shared" si="234"/>
        <v>902</v>
      </c>
      <c r="F67" s="128">
        <f t="shared" si="234"/>
        <v>882</v>
      </c>
      <c r="G67" s="128">
        <f t="shared" si="220"/>
        <v>3689</v>
      </c>
      <c r="H67" s="128">
        <f>SUM(H65:H66)</f>
        <v>865</v>
      </c>
      <c r="I67" s="128">
        <f t="shared" ref="I67" si="235">SUM(I65:I66)</f>
        <v>612</v>
      </c>
      <c r="J67" s="128">
        <f t="shared" ref="J67" si="236">SUM(J65:J66)</f>
        <v>684</v>
      </c>
      <c r="K67" s="128">
        <f t="shared" ref="K67" si="237">SUM(K65:K66)</f>
        <v>845</v>
      </c>
      <c r="L67" s="128">
        <f t="shared" si="224"/>
        <v>3006</v>
      </c>
      <c r="M67" s="128">
        <f>SUM(M65:M66)</f>
        <v>982</v>
      </c>
      <c r="N67" s="128">
        <f>SUM(N65:N66)-1</f>
        <v>1036</v>
      </c>
      <c r="O67" s="128">
        <f t="shared" ref="O67" si="238">SUM(O65:O66)</f>
        <v>957</v>
      </c>
      <c r="P67" s="128">
        <f t="shared" ref="P67" si="239">SUM(P65:P66)</f>
        <v>928</v>
      </c>
      <c r="Q67" s="128">
        <f t="shared" si="228"/>
        <v>3903</v>
      </c>
      <c r="R67" s="128">
        <f>SUM(R65:R66)</f>
        <v>1230</v>
      </c>
      <c r="S67" s="128">
        <f t="shared" ref="S67" si="240">SUM(S65:S66)</f>
        <v>1319</v>
      </c>
      <c r="T67" s="128">
        <f t="shared" ref="T67" si="241">SUM(T65:T66)</f>
        <v>1278</v>
      </c>
      <c r="U67" s="128">
        <f t="shared" ref="U67" si="242">SUM(U65:U66)</f>
        <v>1239</v>
      </c>
      <c r="V67" s="128">
        <f t="shared" si="232"/>
        <v>5066</v>
      </c>
      <c r="W67" s="128">
        <f>SUM(W65:W66)+1</f>
        <v>1411</v>
      </c>
      <c r="X67" s="128">
        <f>SUM(X65:X66)-1</f>
        <v>1442</v>
      </c>
      <c r="Y67" s="128">
        <f>SUM(Y65:Y66)</f>
        <v>1361</v>
      </c>
    </row>
    <row r="68" spans="1:25" s="2" customFormat="1">
      <c r="B68" s="23" t="s">
        <v>69</v>
      </c>
      <c r="C68" s="26">
        <f t="shared" ref="C68:F69" si="243">C14</f>
        <v>-14</v>
      </c>
      <c r="D68" s="26">
        <f t="shared" si="243"/>
        <v>-75</v>
      </c>
      <c r="E68" s="26">
        <f t="shared" si="243"/>
        <v>-101</v>
      </c>
      <c r="F68" s="26">
        <f t="shared" si="243"/>
        <v>-827</v>
      </c>
      <c r="G68" s="26">
        <f t="shared" si="220"/>
        <v>-1017</v>
      </c>
      <c r="H68" s="26">
        <f t="shared" ref="H68:K69" si="244">H14</f>
        <v>-27</v>
      </c>
      <c r="I68" s="26">
        <f t="shared" si="244"/>
        <v>-55</v>
      </c>
      <c r="J68" s="26">
        <f t="shared" si="244"/>
        <v>-71</v>
      </c>
      <c r="K68" s="26">
        <f t="shared" si="244"/>
        <v>-107</v>
      </c>
      <c r="L68" s="26">
        <f t="shared" si="224"/>
        <v>-260</v>
      </c>
      <c r="M68" s="26">
        <f t="shared" ref="M68:P69" si="245">M14</f>
        <v>105</v>
      </c>
      <c r="N68" s="26">
        <f t="shared" si="245"/>
        <v>-40</v>
      </c>
      <c r="O68" s="26">
        <f t="shared" si="245"/>
        <v>-20</v>
      </c>
      <c r="P68" s="26">
        <f t="shared" si="245"/>
        <v>-128</v>
      </c>
      <c r="Q68" s="26">
        <f t="shared" si="228"/>
        <v>-83</v>
      </c>
      <c r="R68" s="26">
        <f t="shared" ref="R68:U69" si="246">R14</f>
        <v>-25</v>
      </c>
      <c r="S68" s="26">
        <f t="shared" si="246"/>
        <v>-33</v>
      </c>
      <c r="T68" s="26">
        <f t="shared" si="246"/>
        <v>-68</v>
      </c>
      <c r="U68" s="26">
        <f t="shared" si="246"/>
        <v>-115</v>
      </c>
      <c r="V68" s="26">
        <f t="shared" si="232"/>
        <v>-241</v>
      </c>
      <c r="W68" s="26">
        <f t="shared" ref="W68:Y69" si="247">W14</f>
        <v>-49</v>
      </c>
      <c r="X68" s="26">
        <f t="shared" si="247"/>
        <v>-194</v>
      </c>
      <c r="Y68" s="26">
        <f t="shared" si="247"/>
        <v>-111</v>
      </c>
    </row>
    <row r="69" spans="1:25" s="2" customFormat="1">
      <c r="B69" s="27" t="s">
        <v>272</v>
      </c>
      <c r="C69" s="28">
        <f t="shared" si="243"/>
        <v>929</v>
      </c>
      <c r="D69" s="28">
        <f t="shared" si="243"/>
        <v>887</v>
      </c>
      <c r="E69" s="28">
        <f t="shared" si="243"/>
        <v>801</v>
      </c>
      <c r="F69" s="28">
        <f t="shared" si="243"/>
        <v>55</v>
      </c>
      <c r="G69" s="28">
        <f>G15</f>
        <v>2672</v>
      </c>
      <c r="H69" s="28">
        <f t="shared" si="244"/>
        <v>838</v>
      </c>
      <c r="I69" s="28">
        <f t="shared" si="244"/>
        <v>557</v>
      </c>
      <c r="J69" s="28">
        <f t="shared" si="244"/>
        <v>613</v>
      </c>
      <c r="K69" s="28">
        <f t="shared" si="244"/>
        <v>738</v>
      </c>
      <c r="L69" s="28">
        <f>L15</f>
        <v>2746</v>
      </c>
      <c r="M69" s="28">
        <f t="shared" si="245"/>
        <v>1087</v>
      </c>
      <c r="N69" s="28">
        <f t="shared" si="245"/>
        <v>996</v>
      </c>
      <c r="O69" s="28">
        <f t="shared" si="245"/>
        <v>937</v>
      </c>
      <c r="P69" s="28">
        <f t="shared" si="245"/>
        <v>800</v>
      </c>
      <c r="Q69" s="28">
        <f>Q15</f>
        <v>3820</v>
      </c>
      <c r="R69" s="28">
        <f t="shared" si="246"/>
        <v>1205</v>
      </c>
      <c r="S69" s="28">
        <f t="shared" si="246"/>
        <v>1286</v>
      </c>
      <c r="T69" s="28">
        <f t="shared" si="246"/>
        <v>1210</v>
      </c>
      <c r="U69" s="28">
        <f t="shared" si="246"/>
        <v>1124</v>
      </c>
      <c r="V69" s="28">
        <f>V15</f>
        <v>4825</v>
      </c>
      <c r="W69" s="28">
        <f t="shared" si="247"/>
        <v>1362</v>
      </c>
      <c r="X69" s="28">
        <f t="shared" si="247"/>
        <v>1248</v>
      </c>
      <c r="Y69" s="28">
        <f t="shared" si="247"/>
        <v>1250</v>
      </c>
    </row>
    <row r="70" spans="1:25" s="2" customFormat="1">
      <c r="B70" s="16" t="s">
        <v>273</v>
      </c>
      <c r="C70" s="29">
        <f t="shared" ref="C70:W70" si="248">C62/C4</f>
        <v>0.20783986655546288</v>
      </c>
      <c r="D70" s="29">
        <f t="shared" si="248"/>
        <v>0.21183079973562458</v>
      </c>
      <c r="E70" s="29">
        <f t="shared" si="248"/>
        <v>0.20767151064548833</v>
      </c>
      <c r="F70" s="29">
        <f t="shared" si="248"/>
        <v>0.20468227424749164</v>
      </c>
      <c r="G70" s="29">
        <f t="shared" si="248"/>
        <v>0.2080183754437252</v>
      </c>
      <c r="H70" s="29">
        <f t="shared" si="248"/>
        <v>0.1960816868670098</v>
      </c>
      <c r="I70" s="29">
        <f t="shared" si="248"/>
        <v>0.19277833500501504</v>
      </c>
      <c r="J70" s="29">
        <f t="shared" si="248"/>
        <v>0.19598187906243844</v>
      </c>
      <c r="K70" s="29">
        <f t="shared" si="248"/>
        <v>0.21464226289517471</v>
      </c>
      <c r="L70" s="29">
        <f t="shared" si="248"/>
        <v>0.1999627803107844</v>
      </c>
      <c r="M70" s="29">
        <f t="shared" si="248"/>
        <v>0.2198557196839574</v>
      </c>
      <c r="N70" s="29">
        <f t="shared" si="248"/>
        <v>0.21944398749794375</v>
      </c>
      <c r="O70" s="29">
        <f t="shared" si="248"/>
        <v>0.21389645776566757</v>
      </c>
      <c r="P70" s="29">
        <f t="shared" si="248"/>
        <v>0.20561835106382978</v>
      </c>
      <c r="Q70" s="29">
        <f t="shared" si="248"/>
        <v>0.21467905334398252</v>
      </c>
      <c r="R70" s="29">
        <f t="shared" si="248"/>
        <v>0.21818181818181817</v>
      </c>
      <c r="S70" s="29">
        <f t="shared" si="248"/>
        <v>0.2247313290708747</v>
      </c>
      <c r="T70" s="29">
        <f t="shared" si="248"/>
        <v>0.21510084925690021</v>
      </c>
      <c r="U70" s="29">
        <f t="shared" si="248"/>
        <v>0.20387033156662146</v>
      </c>
      <c r="V70" s="29">
        <f t="shared" si="248"/>
        <v>0.21515201860774216</v>
      </c>
      <c r="W70" s="29">
        <f t="shared" si="248"/>
        <v>0.21306394214211916</v>
      </c>
      <c r="X70" s="29">
        <f t="shared" ref="X70" si="249">X62/X4</f>
        <v>0.21745630174793007</v>
      </c>
      <c r="Y70" s="29">
        <f>(Y62+1)/Y4</f>
        <v>0.21659966895247104</v>
      </c>
    </row>
    <row r="71" spans="1:25" s="2" customFormat="1">
      <c r="B71" s="16" t="s">
        <v>274</v>
      </c>
      <c r="C71" s="29">
        <f t="shared" ref="C71:W71" si="250">C65/C4</f>
        <v>0.16413678065054213</v>
      </c>
      <c r="D71" s="29">
        <f t="shared" si="250"/>
        <v>0.16589557171183081</v>
      </c>
      <c r="E71" s="29">
        <f t="shared" si="250"/>
        <v>0.16086515714768504</v>
      </c>
      <c r="F71" s="29">
        <f t="shared" si="250"/>
        <v>0.15518394648829431</v>
      </c>
      <c r="G71" s="29">
        <f t="shared" si="250"/>
        <v>0.16153685529338066</v>
      </c>
      <c r="H71" s="29">
        <f t="shared" si="250"/>
        <v>0.15224970944711938</v>
      </c>
      <c r="I71" s="29">
        <f t="shared" si="250"/>
        <v>0.13319959879638918</v>
      </c>
      <c r="J71" s="29">
        <f t="shared" si="250"/>
        <v>0.14417963364191452</v>
      </c>
      <c r="K71" s="29">
        <f t="shared" si="250"/>
        <v>0.16472545757071547</v>
      </c>
      <c r="L71" s="29">
        <f t="shared" si="250"/>
        <v>0.14906485530845817</v>
      </c>
      <c r="M71" s="29">
        <f t="shared" si="250"/>
        <v>0.17657162487117828</v>
      </c>
      <c r="N71" s="29">
        <f t="shared" si="250"/>
        <v>0.17831880243461096</v>
      </c>
      <c r="O71" s="29">
        <f t="shared" si="250"/>
        <v>0.17115122615803816</v>
      </c>
      <c r="P71" s="29">
        <f t="shared" si="250"/>
        <v>0.1624002659574468</v>
      </c>
      <c r="Q71" s="29">
        <f t="shared" si="250"/>
        <v>0.17209634705115809</v>
      </c>
      <c r="R71" s="29">
        <f t="shared" si="250"/>
        <v>0.18069062720225512</v>
      </c>
      <c r="S71" s="29">
        <f t="shared" si="250"/>
        <v>0.18718541695007482</v>
      </c>
      <c r="T71" s="29">
        <f t="shared" si="250"/>
        <v>0.17728237791932058</v>
      </c>
      <c r="U71" s="29">
        <f t="shared" si="250"/>
        <v>0.16516701590040675</v>
      </c>
      <c r="V71" s="29">
        <f t="shared" si="250"/>
        <v>0.17723874397740488</v>
      </c>
      <c r="W71" s="29">
        <f t="shared" si="250"/>
        <v>0.17541040064286534</v>
      </c>
      <c r="X71" s="29">
        <f t="shared" ref="X71:Y71" si="251">X65/X4</f>
        <v>0.1797378104875805</v>
      </c>
      <c r="Y71" s="29">
        <f t="shared" si="251"/>
        <v>0.17580988413336487</v>
      </c>
    </row>
    <row r="72" spans="1:25" s="2" customFormat="1">
      <c r="B72" s="16" t="s">
        <v>275</v>
      </c>
      <c r="C72" s="29">
        <f t="shared" ref="C72:W72" si="252">C67/C4</f>
        <v>0.15729774812343619</v>
      </c>
      <c r="D72" s="29">
        <f t="shared" si="252"/>
        <v>0.158955717118308</v>
      </c>
      <c r="E72" s="29">
        <f t="shared" si="252"/>
        <v>0.15241635687732341</v>
      </c>
      <c r="F72" s="29">
        <f t="shared" si="252"/>
        <v>0.14749163879598662</v>
      </c>
      <c r="G72" s="29">
        <f t="shared" si="252"/>
        <v>0.15406139068699101</v>
      </c>
      <c r="H72" s="29">
        <f t="shared" si="252"/>
        <v>0.14361613813714097</v>
      </c>
      <c r="I72" s="29">
        <f t="shared" si="252"/>
        <v>0.12276830491474423</v>
      </c>
      <c r="J72" s="29">
        <f t="shared" si="252"/>
        <v>0.13472523143588733</v>
      </c>
      <c r="K72" s="29">
        <f t="shared" si="252"/>
        <v>0.15622111295988167</v>
      </c>
      <c r="L72" s="29">
        <f t="shared" si="252"/>
        <v>0.1398529822275984</v>
      </c>
      <c r="M72" s="29">
        <f t="shared" si="252"/>
        <v>0.16867055994503607</v>
      </c>
      <c r="N72" s="29">
        <f t="shared" si="252"/>
        <v>0.17042276690245106</v>
      </c>
      <c r="O72" s="29">
        <f t="shared" si="252"/>
        <v>0.16297683923705722</v>
      </c>
      <c r="P72" s="29">
        <f t="shared" si="252"/>
        <v>0.15425531914893617</v>
      </c>
      <c r="Q72" s="29">
        <f t="shared" si="252"/>
        <v>0.16406742612131658</v>
      </c>
      <c r="R72" s="29">
        <f t="shared" si="252"/>
        <v>0.17336152219873149</v>
      </c>
      <c r="S72" s="29">
        <f t="shared" si="252"/>
        <v>0.17943136988164876</v>
      </c>
      <c r="T72" s="29">
        <f t="shared" si="252"/>
        <v>0.16958598726114649</v>
      </c>
      <c r="U72" s="29">
        <f t="shared" si="252"/>
        <v>0.15271786022433131</v>
      </c>
      <c r="V72" s="29">
        <f t="shared" si="252"/>
        <v>0.16833361023425819</v>
      </c>
      <c r="W72" s="29">
        <f t="shared" si="252"/>
        <v>0.16197910687636322</v>
      </c>
      <c r="X72" s="29">
        <f t="shared" ref="X72:Y72" si="253">X67/X4</f>
        <v>0.16582336706531739</v>
      </c>
      <c r="Y72" s="29">
        <f t="shared" si="253"/>
        <v>0.16091274532986521</v>
      </c>
    </row>
    <row r="73" spans="1:25" s="2" customFormat="1">
      <c r="B73" s="16"/>
      <c r="C73" s="29"/>
      <c r="D73" s="29"/>
      <c r="E73" s="29"/>
      <c r="F73" s="29"/>
      <c r="G73" s="29"/>
      <c r="H73" s="29"/>
      <c r="I73" s="29"/>
      <c r="J73" s="29"/>
      <c r="K73" s="29"/>
      <c r="L73" s="29"/>
      <c r="M73" s="29"/>
      <c r="N73" s="29"/>
      <c r="O73" s="29"/>
      <c r="P73" s="29"/>
      <c r="Q73" s="29"/>
      <c r="R73" s="29"/>
      <c r="S73" s="16"/>
      <c r="V73" s="29"/>
      <c r="W73" s="29"/>
      <c r="X73" s="29"/>
      <c r="Y73" s="29"/>
    </row>
    <row r="74" spans="1:25" s="2" customFormat="1">
      <c r="B74" s="25" t="s">
        <v>154</v>
      </c>
      <c r="C74" s="10" t="s">
        <v>178</v>
      </c>
      <c r="D74" s="10" t="s">
        <v>179</v>
      </c>
      <c r="E74" s="10" t="s">
        <v>180</v>
      </c>
      <c r="F74" s="10" t="s">
        <v>181</v>
      </c>
      <c r="G74" s="10" t="s">
        <v>8</v>
      </c>
      <c r="H74" s="10" t="s">
        <v>182</v>
      </c>
      <c r="I74" s="10" t="s">
        <v>183</v>
      </c>
      <c r="J74" s="10" t="s">
        <v>184</v>
      </c>
      <c r="K74" s="10" t="s">
        <v>185</v>
      </c>
      <c r="L74" s="10" t="s">
        <v>9</v>
      </c>
      <c r="M74" s="10" t="s">
        <v>186</v>
      </c>
      <c r="N74" s="10" t="s">
        <v>187</v>
      </c>
      <c r="O74" s="10" t="s">
        <v>188</v>
      </c>
      <c r="P74" s="10" t="s">
        <v>189</v>
      </c>
      <c r="Q74" s="10" t="s">
        <v>10</v>
      </c>
      <c r="R74" s="10" t="s">
        <v>190</v>
      </c>
      <c r="S74" s="10" t="s">
        <v>191</v>
      </c>
      <c r="T74" s="10" t="s">
        <v>192</v>
      </c>
      <c r="U74" s="10" t="s">
        <v>284</v>
      </c>
      <c r="V74" s="10" t="s">
        <v>285</v>
      </c>
      <c r="W74" s="10" t="s">
        <v>287</v>
      </c>
      <c r="X74" s="10" t="str">
        <f>X60</f>
        <v>Q2 2023</v>
      </c>
      <c r="Y74" s="10" t="str">
        <f>Y60</f>
        <v>Q3 2023</v>
      </c>
    </row>
    <row r="75" spans="1:25" s="64" customFormat="1">
      <c r="A75" s="1"/>
      <c r="B75" s="103" t="s">
        <v>155</v>
      </c>
      <c r="C75" s="14">
        <v>322</v>
      </c>
      <c r="D75" s="14">
        <v>362</v>
      </c>
      <c r="E75" s="14">
        <v>366</v>
      </c>
      <c r="F75" s="14">
        <v>374</v>
      </c>
      <c r="G75" s="14">
        <v>374</v>
      </c>
      <c r="H75" s="14">
        <v>385</v>
      </c>
      <c r="I75" s="14">
        <v>344</v>
      </c>
      <c r="J75" s="14">
        <v>340</v>
      </c>
      <c r="K75" s="14">
        <v>330</v>
      </c>
      <c r="L75" s="14">
        <v>330</v>
      </c>
      <c r="M75" s="14">
        <v>286</v>
      </c>
      <c r="N75" s="14">
        <v>272</v>
      </c>
      <c r="O75" s="104">
        <v>257</v>
      </c>
      <c r="P75" s="104">
        <v>234</v>
      </c>
      <c r="Q75" s="104">
        <v>234</v>
      </c>
      <c r="R75" s="104">
        <v>222</v>
      </c>
      <c r="S75" s="104">
        <v>210</v>
      </c>
      <c r="T75" s="104">
        <v>221</v>
      </c>
      <c r="U75" s="104">
        <v>303</v>
      </c>
      <c r="V75" s="104">
        <v>303</v>
      </c>
      <c r="W75" s="104">
        <v>476</v>
      </c>
      <c r="X75" s="104">
        <v>542</v>
      </c>
      <c r="Y75" s="104">
        <v>515</v>
      </c>
    </row>
    <row r="76" spans="1:25" s="64" customFormat="1">
      <c r="B76" s="103" t="s">
        <v>156</v>
      </c>
      <c r="C76" s="14">
        <v>5955</v>
      </c>
      <c r="D76" s="14">
        <v>6044</v>
      </c>
      <c r="E76" s="14">
        <v>5999</v>
      </c>
      <c r="F76" s="14">
        <v>6066</v>
      </c>
      <c r="G76" s="14">
        <v>6066</v>
      </c>
      <c r="H76" s="14">
        <v>5995</v>
      </c>
      <c r="I76" s="14">
        <v>5652</v>
      </c>
      <c r="J76" s="14">
        <v>5617</v>
      </c>
      <c r="K76" s="14">
        <v>5817</v>
      </c>
      <c r="L76" s="14">
        <v>5817</v>
      </c>
      <c r="M76" s="14">
        <v>6070</v>
      </c>
      <c r="N76" s="14">
        <v>6555</v>
      </c>
      <c r="O76" s="104">
        <v>6835</v>
      </c>
      <c r="P76" s="104">
        <v>6931</v>
      </c>
      <c r="Q76" s="104">
        <v>6931</v>
      </c>
      <c r="R76" s="104">
        <v>7253</v>
      </c>
      <c r="S76" s="104">
        <v>7731</v>
      </c>
      <c r="T76" s="104">
        <v>8142</v>
      </c>
      <c r="U76" s="104">
        <v>8772</v>
      </c>
      <c r="V76" s="104">
        <v>8772</v>
      </c>
      <c r="W76" s="104">
        <v>9061</v>
      </c>
      <c r="X76" s="104">
        <v>14760</v>
      </c>
      <c r="Y76" s="104">
        <v>14425</v>
      </c>
    </row>
    <row r="77" spans="1:25" s="2" customFormat="1">
      <c r="B77" s="27" t="s">
        <v>55</v>
      </c>
      <c r="C77" s="109">
        <f t="shared" ref="C77:S77" si="254">C76/C75</f>
        <v>18.493788819875775</v>
      </c>
      <c r="D77" s="109">
        <f t="shared" si="254"/>
        <v>16.696132596685082</v>
      </c>
      <c r="E77" s="109">
        <f t="shared" si="254"/>
        <v>16.39071038251366</v>
      </c>
      <c r="F77" s="109">
        <f t="shared" si="254"/>
        <v>16.219251336898395</v>
      </c>
      <c r="G77" s="109">
        <f t="shared" si="254"/>
        <v>16.219251336898395</v>
      </c>
      <c r="H77" s="109">
        <f t="shared" si="254"/>
        <v>15.571428571428571</v>
      </c>
      <c r="I77" s="109">
        <f t="shared" si="254"/>
        <v>16.430232558139537</v>
      </c>
      <c r="J77" s="109">
        <f t="shared" si="254"/>
        <v>16.520588235294117</v>
      </c>
      <c r="K77" s="109">
        <f t="shared" si="254"/>
        <v>17.627272727272729</v>
      </c>
      <c r="L77" s="109">
        <f t="shared" si="254"/>
        <v>17.627272727272729</v>
      </c>
      <c r="M77" s="109">
        <f t="shared" si="254"/>
        <v>21.223776223776223</v>
      </c>
      <c r="N77" s="109">
        <f t="shared" si="254"/>
        <v>24.099264705882351</v>
      </c>
      <c r="O77" s="109">
        <f t="shared" si="254"/>
        <v>26.595330739299612</v>
      </c>
      <c r="P77" s="109">
        <f t="shared" si="254"/>
        <v>29.619658119658119</v>
      </c>
      <c r="Q77" s="109">
        <f t="shared" si="254"/>
        <v>29.619658119658119</v>
      </c>
      <c r="R77" s="109">
        <f t="shared" si="254"/>
        <v>32.671171171171174</v>
      </c>
      <c r="S77" s="109">
        <f t="shared" si="254"/>
        <v>36.814285714285717</v>
      </c>
      <c r="T77" s="109">
        <f t="shared" ref="T77:W77" si="255">T76/T75</f>
        <v>36.841628959276015</v>
      </c>
      <c r="U77" s="109">
        <f t="shared" si="255"/>
        <v>28.950495049504951</v>
      </c>
      <c r="V77" s="109">
        <f t="shared" si="255"/>
        <v>28.950495049504951</v>
      </c>
      <c r="W77" s="109">
        <f t="shared" si="255"/>
        <v>19.035714285714285</v>
      </c>
      <c r="X77" s="109">
        <f t="shared" ref="X77:Y77" si="256">X76/X75</f>
        <v>27.232472324723247</v>
      </c>
      <c r="Y77" s="109">
        <f t="shared" si="256"/>
        <v>28.009708737864077</v>
      </c>
    </row>
    <row r="78" spans="1:25" s="2" customFormat="1"/>
    <row r="79" spans="1:25" s="2" customFormat="1">
      <c r="B79" s="91"/>
      <c r="S79" s="91"/>
    </row>
    <row r="80" spans="1:25" s="2" customFormat="1">
      <c r="B80" s="25" t="s">
        <v>95</v>
      </c>
      <c r="C80" s="10" t="s">
        <v>178</v>
      </c>
      <c r="D80" s="10" t="s">
        <v>179</v>
      </c>
      <c r="E80" s="10" t="s">
        <v>180</v>
      </c>
      <c r="F80" s="10" t="s">
        <v>181</v>
      </c>
      <c r="G80" s="10" t="s">
        <v>8</v>
      </c>
      <c r="H80" s="10" t="s">
        <v>182</v>
      </c>
      <c r="I80" s="10" t="s">
        <v>183</v>
      </c>
      <c r="J80" s="10" t="s">
        <v>184</v>
      </c>
      <c r="K80" s="10" t="s">
        <v>185</v>
      </c>
      <c r="L80" s="10" t="s">
        <v>9</v>
      </c>
      <c r="M80" s="10" t="s">
        <v>186</v>
      </c>
      <c r="N80" s="10" t="s">
        <v>187</v>
      </c>
      <c r="O80" s="10" t="s">
        <v>188</v>
      </c>
      <c r="P80" s="10" t="s">
        <v>189</v>
      </c>
      <c r="Q80" s="10" t="s">
        <v>10</v>
      </c>
      <c r="R80" s="10" t="s">
        <v>190</v>
      </c>
      <c r="S80" s="10" t="s">
        <v>191</v>
      </c>
      <c r="T80" s="10" t="s">
        <v>192</v>
      </c>
      <c r="U80" s="10" t="s">
        <v>284</v>
      </c>
      <c r="V80" s="10" t="s">
        <v>285</v>
      </c>
      <c r="W80" s="10" t="s">
        <v>287</v>
      </c>
      <c r="X80" s="10" t="str">
        <f>X74</f>
        <v>Q2 2023</v>
      </c>
      <c r="Y80" s="10" t="str">
        <f>Y74</f>
        <v>Q3 2023</v>
      </c>
    </row>
    <row r="81" spans="1:26" s="2" customFormat="1">
      <c r="B81" s="16" t="s">
        <v>157</v>
      </c>
      <c r="C81" s="62">
        <v>143.94999999999999</v>
      </c>
      <c r="D81" s="62">
        <v>134.80000000000001</v>
      </c>
      <c r="E81" s="16">
        <v>138.1</v>
      </c>
      <c r="F81" s="62">
        <v>168.55</v>
      </c>
      <c r="G81" s="62">
        <v>168.55</v>
      </c>
      <c r="H81" s="62">
        <v>107.35</v>
      </c>
      <c r="I81" s="62">
        <v>135.65</v>
      </c>
      <c r="J81" s="16">
        <v>159.25</v>
      </c>
      <c r="K81" s="16">
        <v>182.5</v>
      </c>
      <c r="L81" s="16">
        <v>182.5</v>
      </c>
      <c r="M81" s="16">
        <v>222</v>
      </c>
      <c r="N81" s="16">
        <v>198.7</v>
      </c>
      <c r="O81" s="16">
        <v>187.2</v>
      </c>
      <c r="P81" s="16">
        <v>237.8</v>
      </c>
      <c r="Q81" s="16">
        <v>237.8</v>
      </c>
      <c r="R81" s="16">
        <v>219</v>
      </c>
      <c r="S81" s="16">
        <v>206.1</v>
      </c>
      <c r="T81" s="16">
        <v>209.9</v>
      </c>
      <c r="U81" s="16">
        <v>240.8</v>
      </c>
      <c r="V81" s="16">
        <v>240.8</v>
      </c>
      <c r="W81" s="16">
        <v>294.89999999999998</v>
      </c>
      <c r="X81" s="16">
        <v>261.39999999999998</v>
      </c>
      <c r="Y81" s="16">
        <v>272.2</v>
      </c>
    </row>
    <row r="82" spans="1:26" s="2" customFormat="1">
      <c r="A82" s="1"/>
      <c r="B82" s="16" t="s">
        <v>158</v>
      </c>
      <c r="C82" s="16">
        <v>11.55</v>
      </c>
      <c r="D82" s="16">
        <v>11.22</v>
      </c>
      <c r="E82" s="16">
        <v>10.77</v>
      </c>
      <c r="F82" s="16">
        <v>-0.73</v>
      </c>
      <c r="G82" s="16">
        <v>-0.73</v>
      </c>
      <c r="H82" s="16">
        <v>-0.82</v>
      </c>
      <c r="I82" s="16">
        <v>-1.69</v>
      </c>
      <c r="J82" s="16">
        <v>-1.72</v>
      </c>
      <c r="K82" s="16">
        <v>10</v>
      </c>
      <c r="L82" s="16">
        <v>10</v>
      </c>
      <c r="M82" s="16">
        <v>11.03</v>
      </c>
      <c r="N82" s="16">
        <v>12.58</v>
      </c>
      <c r="O82" s="16">
        <v>13.37</v>
      </c>
      <c r="P82" s="16">
        <v>13.71</v>
      </c>
      <c r="Q82" s="16">
        <v>13.71</v>
      </c>
      <c r="R82" s="16">
        <v>14.45</v>
      </c>
      <c r="S82" s="16">
        <v>16.45</v>
      </c>
      <c r="T82" s="16">
        <v>18.02</v>
      </c>
      <c r="U82" s="16">
        <v>19.93</v>
      </c>
      <c r="V82" s="16">
        <v>19.93</v>
      </c>
      <c r="W82" s="16">
        <v>20.45</v>
      </c>
      <c r="X82" s="16">
        <v>42.21</v>
      </c>
      <c r="Y82" s="16">
        <v>41.36</v>
      </c>
    </row>
    <row r="83" spans="1:26" s="2" customFormat="1">
      <c r="B83" s="27" t="s">
        <v>95</v>
      </c>
      <c r="C83" s="30">
        <f t="shared" ref="C83:T83" si="257">C81/C82</f>
        <v>12.463203463203461</v>
      </c>
      <c r="D83" s="30">
        <f t="shared" si="257"/>
        <v>12.014260249554367</v>
      </c>
      <c r="E83" s="30">
        <f t="shared" si="257"/>
        <v>12.822655524605386</v>
      </c>
      <c r="F83" s="30">
        <f t="shared" si="257"/>
        <v>-230.89041095890414</v>
      </c>
      <c r="G83" s="30">
        <f t="shared" si="257"/>
        <v>-230.89041095890414</v>
      </c>
      <c r="H83" s="30">
        <f t="shared" si="257"/>
        <v>-130.91463414634146</v>
      </c>
      <c r="I83" s="30">
        <f t="shared" si="257"/>
        <v>-80.266272189349124</v>
      </c>
      <c r="J83" s="30">
        <f t="shared" si="257"/>
        <v>-92.587209302325576</v>
      </c>
      <c r="K83" s="30">
        <f t="shared" si="257"/>
        <v>18.25</v>
      </c>
      <c r="L83" s="30">
        <f t="shared" si="257"/>
        <v>18.25</v>
      </c>
      <c r="M83" s="30">
        <f t="shared" si="257"/>
        <v>20.126926563916591</v>
      </c>
      <c r="N83" s="30">
        <f t="shared" si="257"/>
        <v>15.794912559618441</v>
      </c>
      <c r="O83" s="30">
        <f t="shared" si="257"/>
        <v>14.00149588631264</v>
      </c>
      <c r="P83" s="30">
        <f t="shared" si="257"/>
        <v>17.345003646973012</v>
      </c>
      <c r="Q83" s="30">
        <f t="shared" si="257"/>
        <v>17.345003646973012</v>
      </c>
      <c r="R83" s="30">
        <f t="shared" si="257"/>
        <v>15.155709342560554</v>
      </c>
      <c r="S83" s="30">
        <f t="shared" si="257"/>
        <v>12.52887537993921</v>
      </c>
      <c r="T83" s="30">
        <f t="shared" si="257"/>
        <v>11.648168701442842</v>
      </c>
      <c r="U83" s="30">
        <f t="shared" ref="U83:W83" si="258">U81/U82</f>
        <v>12.082288008028099</v>
      </c>
      <c r="V83" s="30">
        <f t="shared" si="258"/>
        <v>12.082288008028099</v>
      </c>
      <c r="W83" s="30">
        <f t="shared" si="258"/>
        <v>14.420537897310513</v>
      </c>
      <c r="X83" s="30">
        <f t="shared" ref="X83:Y83" si="259">X81/X82</f>
        <v>6.1928452973229087</v>
      </c>
      <c r="Y83" s="30">
        <f t="shared" si="259"/>
        <v>6.5812379110251449</v>
      </c>
    </row>
    <row r="84" spans="1:26" s="2" customFormat="1">
      <c r="B84" s="31"/>
      <c r="C84" s="96"/>
      <c r="D84" s="96"/>
      <c r="E84" s="96"/>
      <c r="F84" s="96"/>
      <c r="G84" s="96"/>
      <c r="H84" s="96"/>
      <c r="I84" s="96"/>
      <c r="J84" s="96"/>
      <c r="K84" s="96"/>
      <c r="L84" s="96"/>
      <c r="M84" s="96"/>
      <c r="N84" s="96"/>
      <c r="O84" s="96"/>
      <c r="P84" s="96"/>
      <c r="Q84" s="96"/>
      <c r="R84" s="31"/>
      <c r="S84" s="31"/>
      <c r="V84" s="96"/>
      <c r="W84" s="31"/>
      <c r="X84" s="31"/>
      <c r="Y84" s="31"/>
    </row>
    <row r="85" spans="1:26" s="2" customFormat="1" ht="18.75">
      <c r="B85" s="95"/>
      <c r="C85" s="32"/>
      <c r="D85" s="32"/>
      <c r="E85" s="32"/>
      <c r="F85" s="32"/>
      <c r="G85" s="32"/>
      <c r="H85" s="32"/>
      <c r="I85" s="32"/>
      <c r="J85" s="32"/>
      <c r="K85" s="32"/>
      <c r="L85" s="32"/>
      <c r="M85" s="32"/>
      <c r="N85" s="32"/>
      <c r="O85" s="32"/>
      <c r="P85" s="32"/>
      <c r="Q85" s="32"/>
      <c r="R85" s="32"/>
      <c r="S85" s="95"/>
      <c r="V85" s="32"/>
      <c r="W85" s="32"/>
      <c r="X85" s="32"/>
      <c r="Y85" s="32"/>
    </row>
    <row r="86" spans="1:26" s="2" customFormat="1">
      <c r="B86" s="25" t="s">
        <v>159</v>
      </c>
      <c r="C86" s="10" t="s">
        <v>178</v>
      </c>
      <c r="D86" s="10" t="s">
        <v>179</v>
      </c>
      <c r="E86" s="10" t="s">
        <v>180</v>
      </c>
      <c r="F86" s="10" t="s">
        <v>181</v>
      </c>
      <c r="G86" s="10" t="s">
        <v>8</v>
      </c>
      <c r="H86" s="10" t="s">
        <v>182</v>
      </c>
      <c r="I86" s="10" t="s">
        <v>183</v>
      </c>
      <c r="J86" s="10" t="s">
        <v>184</v>
      </c>
      <c r="K86" s="10" t="s">
        <v>185</v>
      </c>
      <c r="L86" s="10" t="s">
        <v>9</v>
      </c>
      <c r="M86" s="10" t="s">
        <v>186</v>
      </c>
      <c r="N86" s="10" t="s">
        <v>187</v>
      </c>
      <c r="O86" s="10" t="s">
        <v>188</v>
      </c>
      <c r="P86" s="10" t="s">
        <v>189</v>
      </c>
      <c r="Q86" s="10" t="s">
        <v>10</v>
      </c>
      <c r="R86" s="10" t="s">
        <v>190</v>
      </c>
      <c r="S86" s="10" t="s">
        <v>191</v>
      </c>
      <c r="T86" s="10" t="s">
        <v>192</v>
      </c>
      <c r="U86" s="10" t="s">
        <v>284</v>
      </c>
      <c r="V86" s="10" t="s">
        <v>285</v>
      </c>
      <c r="W86" s="10" t="s">
        <v>287</v>
      </c>
      <c r="X86" s="10" t="str">
        <f>X80</f>
        <v>Q2 2023</v>
      </c>
      <c r="Y86" s="10" t="str">
        <f>Y80</f>
        <v>Q3 2023</v>
      </c>
    </row>
    <row r="87" spans="1:26" s="2" customFormat="1">
      <c r="B87" s="16" t="s">
        <v>160</v>
      </c>
      <c r="C87" s="26">
        <v>3392</v>
      </c>
      <c r="D87" s="26">
        <v>3477</v>
      </c>
      <c r="E87" s="26">
        <v>3535</v>
      </c>
      <c r="F87" s="26">
        <v>3689</v>
      </c>
      <c r="G87" s="26">
        <v>3689</v>
      </c>
      <c r="H87" s="26">
        <f>D13+E13+F13+H13</f>
        <v>3611</v>
      </c>
      <c r="I87" s="26">
        <f>E13+F13+H13+I13</f>
        <v>3261</v>
      </c>
      <c r="J87" s="26">
        <f>F13+H13+I13+J13</f>
        <v>3043</v>
      </c>
      <c r="K87" s="26">
        <f>H13+I13+J13+K13</f>
        <v>3006</v>
      </c>
      <c r="L87" s="26">
        <f>L13</f>
        <v>3006</v>
      </c>
      <c r="M87" s="26">
        <f>I13+J13+K13+M13</f>
        <v>3123</v>
      </c>
      <c r="N87" s="26">
        <f>J13+K13+M13+N13</f>
        <v>3547</v>
      </c>
      <c r="O87" s="26">
        <f>K13+M13+N13+O13</f>
        <v>3820</v>
      </c>
      <c r="P87" s="26">
        <f>M13+N13+O13+P13</f>
        <v>3903</v>
      </c>
      <c r="Q87" s="26">
        <f>Q13</f>
        <v>3903</v>
      </c>
      <c r="R87" s="26">
        <f>N13+O13+P13+R13</f>
        <v>4151</v>
      </c>
      <c r="S87" s="26">
        <f>O13+P13+R13+S13</f>
        <v>4434</v>
      </c>
      <c r="T87" s="26">
        <f>P13+R13+S13+T13</f>
        <v>4755</v>
      </c>
      <c r="U87" s="26">
        <f>R13+S13+T13+U13</f>
        <v>5066</v>
      </c>
      <c r="V87" s="26">
        <f>V13</f>
        <v>5066</v>
      </c>
      <c r="W87" s="26">
        <f>S13+T13+U13+W13</f>
        <v>5247</v>
      </c>
      <c r="X87" s="26">
        <f>T13+U13+W13+X13</f>
        <v>5370</v>
      </c>
      <c r="Y87" s="26">
        <f>U13+W13+X13+Y13</f>
        <v>5453</v>
      </c>
      <c r="Z87" s="1"/>
    </row>
    <row r="88" spans="1:26" s="2" customFormat="1">
      <c r="B88" s="16" t="s">
        <v>161</v>
      </c>
      <c r="C88" s="26">
        <v>3313</v>
      </c>
      <c r="D88" s="26">
        <v>3338</v>
      </c>
      <c r="E88" s="26">
        <v>3310</v>
      </c>
      <c r="F88" s="26">
        <v>2672</v>
      </c>
      <c r="G88" s="26">
        <v>2672</v>
      </c>
      <c r="H88" s="26">
        <f>D15+E15+F15+H15</f>
        <v>2581</v>
      </c>
      <c r="I88" s="26">
        <f>E15+F15+H15+I15</f>
        <v>2251</v>
      </c>
      <c r="J88" s="26">
        <f>F15+H15+I15+J15</f>
        <v>2063</v>
      </c>
      <c r="K88" s="26">
        <f>H15+I15+J15+K15</f>
        <v>2746</v>
      </c>
      <c r="L88" s="26">
        <f>L15</f>
        <v>2746</v>
      </c>
      <c r="M88" s="26">
        <f>I15+J15+K15+M15</f>
        <v>2995</v>
      </c>
      <c r="N88" s="26">
        <f>J15+K15+M15+N15</f>
        <v>3434</v>
      </c>
      <c r="O88" s="26">
        <f>K15+M15+N15+O15</f>
        <v>3758</v>
      </c>
      <c r="P88" s="26">
        <f>M15+N15+O15+P15</f>
        <v>3820</v>
      </c>
      <c r="Q88" s="26">
        <f>Q15</f>
        <v>3820</v>
      </c>
      <c r="R88" s="26">
        <f>N15+O15+P15+R15</f>
        <v>3938</v>
      </c>
      <c r="S88" s="26">
        <f>O15+P15+R15+S15</f>
        <v>4228</v>
      </c>
      <c r="T88" s="26">
        <f>P15+R15+S15+T15</f>
        <v>4501</v>
      </c>
      <c r="U88" s="26">
        <f>R15+S15+T15+U15</f>
        <v>4825</v>
      </c>
      <c r="V88" s="26">
        <f>V15</f>
        <v>4825</v>
      </c>
      <c r="W88" s="26">
        <f>S15+T15+U15+W15</f>
        <v>4982</v>
      </c>
      <c r="X88" s="26">
        <f>T15+U15+W15+X15</f>
        <v>4944</v>
      </c>
      <c r="Y88" s="26">
        <f>U15+W15+X15+Y15</f>
        <v>4984</v>
      </c>
      <c r="Z88" s="1"/>
    </row>
    <row r="89" spans="1:26" s="2" customFormat="1">
      <c r="B89" s="16" t="s">
        <v>162</v>
      </c>
      <c r="C89" s="26">
        <v>23459</v>
      </c>
      <c r="D89" s="26">
        <v>24641</v>
      </c>
      <c r="E89" s="26">
        <v>26101</v>
      </c>
      <c r="F89" s="26">
        <v>27418</v>
      </c>
      <c r="G89" s="26">
        <v>27418</v>
      </c>
      <c r="H89" s="26">
        <v>28059</v>
      </c>
      <c r="I89" s="26">
        <v>28213</v>
      </c>
      <c r="J89" s="26">
        <v>27618</v>
      </c>
      <c r="K89" s="26">
        <v>26919</v>
      </c>
      <c r="L89" s="26">
        <v>26919</v>
      </c>
      <c r="M89" s="26">
        <v>26091</v>
      </c>
      <c r="N89" s="26">
        <v>25594</v>
      </c>
      <c r="O89" s="26">
        <v>25558</v>
      </c>
      <c r="P89" s="26">
        <v>25854</v>
      </c>
      <c r="Q89" s="26">
        <v>25854</v>
      </c>
      <c r="R89" s="26">
        <v>26523</v>
      </c>
      <c r="S89" s="26">
        <v>27494</v>
      </c>
      <c r="T89" s="26">
        <v>28788</v>
      </c>
      <c r="U89" s="26">
        <v>31772</v>
      </c>
      <c r="V89" s="26">
        <v>31772</v>
      </c>
      <c r="W89" s="26">
        <v>35262</v>
      </c>
      <c r="X89" s="26">
        <v>38713</v>
      </c>
      <c r="Y89" s="131">
        <v>41856</v>
      </c>
    </row>
    <row r="90" spans="1:26" s="2" customFormat="1">
      <c r="B90" s="16" t="s">
        <v>163</v>
      </c>
      <c r="C90" s="26">
        <v>23347</v>
      </c>
      <c r="D90" s="26">
        <v>24547</v>
      </c>
      <c r="E90" s="26">
        <v>26016</v>
      </c>
      <c r="F90" s="26">
        <v>27337</v>
      </c>
      <c r="G90" s="26">
        <v>27337</v>
      </c>
      <c r="H90" s="26">
        <v>27972</v>
      </c>
      <c r="I90" s="26">
        <v>28122</v>
      </c>
      <c r="J90" s="26">
        <v>27523</v>
      </c>
      <c r="K90" s="26">
        <v>26819</v>
      </c>
      <c r="L90" s="26">
        <v>26819</v>
      </c>
      <c r="M90" s="26">
        <v>25987</v>
      </c>
      <c r="N90" s="26">
        <v>25481</v>
      </c>
      <c r="O90" s="26">
        <v>25437</v>
      </c>
      <c r="P90" s="26">
        <v>25722</v>
      </c>
      <c r="Q90" s="26">
        <v>25722</v>
      </c>
      <c r="R90" s="26">
        <v>26379</v>
      </c>
      <c r="S90" s="26">
        <v>27327</v>
      </c>
      <c r="T90" s="26">
        <v>28604</v>
      </c>
      <c r="U90" s="26">
        <v>31577</v>
      </c>
      <c r="V90" s="26">
        <v>31577</v>
      </c>
      <c r="W90" s="26">
        <v>35054</v>
      </c>
      <c r="X90" s="26">
        <v>38491</v>
      </c>
      <c r="Y90" s="131">
        <v>41630</v>
      </c>
    </row>
    <row r="91" spans="1:26" s="2" customFormat="1">
      <c r="B91" s="33" t="s">
        <v>164</v>
      </c>
      <c r="C91" s="106">
        <f t="shared" ref="C91:S91" si="260">C87/C89</f>
        <v>0.14459269363570484</v>
      </c>
      <c r="D91" s="106">
        <f t="shared" si="260"/>
        <v>0.1411062862708494</v>
      </c>
      <c r="E91" s="106">
        <f t="shared" si="260"/>
        <v>0.13543542393011762</v>
      </c>
      <c r="F91" s="106">
        <f t="shared" si="260"/>
        <v>0.1345466481873222</v>
      </c>
      <c r="G91" s="106">
        <f t="shared" si="260"/>
        <v>0.1345466481873222</v>
      </c>
      <c r="H91" s="106">
        <f t="shared" si="260"/>
        <v>0.12869311094479491</v>
      </c>
      <c r="I91" s="106">
        <f t="shared" si="260"/>
        <v>0.115585014000638</v>
      </c>
      <c r="J91" s="106">
        <f t="shared" si="260"/>
        <v>0.11018176551524368</v>
      </c>
      <c r="K91" s="106">
        <f t="shared" si="260"/>
        <v>0.11166833834837847</v>
      </c>
      <c r="L91" s="106">
        <f t="shared" si="260"/>
        <v>0.11166833834837847</v>
      </c>
      <c r="M91" s="106">
        <f t="shared" si="260"/>
        <v>0.11969644705070714</v>
      </c>
      <c r="N91" s="106">
        <f t="shared" si="260"/>
        <v>0.13858716886770336</v>
      </c>
      <c r="O91" s="106">
        <f t="shared" si="260"/>
        <v>0.1494639643164567</v>
      </c>
      <c r="P91" s="106">
        <f t="shared" si="260"/>
        <v>0.15096310048735206</v>
      </c>
      <c r="Q91" s="106">
        <f t="shared" si="260"/>
        <v>0.15096310048735206</v>
      </c>
      <c r="R91" s="106">
        <f t="shared" si="260"/>
        <v>0.15650567432040116</v>
      </c>
      <c r="S91" s="106">
        <f t="shared" si="260"/>
        <v>0.16127155015639777</v>
      </c>
      <c r="T91" s="106">
        <f t="shared" ref="T91:W91" si="261">T87/T89</f>
        <v>0.16517298874531056</v>
      </c>
      <c r="U91" s="106">
        <f t="shared" si="261"/>
        <v>0.15944857106886567</v>
      </c>
      <c r="V91" s="106">
        <f t="shared" si="261"/>
        <v>0.15944857106886567</v>
      </c>
      <c r="W91" s="106">
        <f t="shared" si="261"/>
        <v>0.14880040837161818</v>
      </c>
      <c r="X91" s="106">
        <f t="shared" ref="X91:Y91" si="262">X87/X89</f>
        <v>0.13871309379278279</v>
      </c>
      <c r="Y91" s="106">
        <f t="shared" si="262"/>
        <v>0.13028000764525993</v>
      </c>
    </row>
    <row r="92" spans="1:26" s="2" customFormat="1">
      <c r="B92" s="34" t="s">
        <v>165</v>
      </c>
      <c r="C92" s="105">
        <f t="shared" ref="C92:S92" si="263">C88/C90</f>
        <v>0.14190259990576948</v>
      </c>
      <c r="D92" s="105">
        <f t="shared" si="263"/>
        <v>0.13598403063510817</v>
      </c>
      <c r="E92" s="105">
        <f t="shared" si="263"/>
        <v>0.12722939729397295</v>
      </c>
      <c r="F92" s="105">
        <f t="shared" si="263"/>
        <v>9.7742985697040638E-2</v>
      </c>
      <c r="G92" s="105">
        <f t="shared" si="263"/>
        <v>9.7742985697040638E-2</v>
      </c>
      <c r="H92" s="105">
        <f t="shared" si="263"/>
        <v>9.2270842270842271E-2</v>
      </c>
      <c r="I92" s="105">
        <f t="shared" si="263"/>
        <v>8.0044093592205393E-2</v>
      </c>
      <c r="J92" s="105">
        <f t="shared" si="263"/>
        <v>7.4955491770519203E-2</v>
      </c>
      <c r="K92" s="105">
        <f t="shared" si="263"/>
        <v>0.10239009657332489</v>
      </c>
      <c r="L92" s="105">
        <f t="shared" si="263"/>
        <v>0.10239009657332489</v>
      </c>
      <c r="M92" s="105">
        <f t="shared" si="263"/>
        <v>0.11524993265863701</v>
      </c>
      <c r="N92" s="105">
        <f t="shared" si="263"/>
        <v>0.13476708135473489</v>
      </c>
      <c r="O92" s="105">
        <f t="shared" si="263"/>
        <v>0.1477375476667846</v>
      </c>
      <c r="P92" s="105">
        <f t="shared" si="263"/>
        <v>0.14851100225487909</v>
      </c>
      <c r="Q92" s="105">
        <f t="shared" si="263"/>
        <v>0.14851100225487909</v>
      </c>
      <c r="R92" s="105">
        <f t="shared" si="263"/>
        <v>0.14928541642973578</v>
      </c>
      <c r="S92" s="105">
        <f t="shared" si="263"/>
        <v>0.15471877630182604</v>
      </c>
      <c r="T92" s="105">
        <f t="shared" ref="T92:W92" si="264">T88/T90</f>
        <v>0.15735561459935674</v>
      </c>
      <c r="U92" s="105">
        <f t="shared" si="264"/>
        <v>0.15280108940051304</v>
      </c>
      <c r="V92" s="105">
        <f t="shared" si="264"/>
        <v>0.15280108940051304</v>
      </c>
      <c r="W92" s="105">
        <f t="shared" si="264"/>
        <v>0.14212358076111142</v>
      </c>
      <c r="X92" s="105">
        <f t="shared" ref="X92:Y92" si="265">X88/X90</f>
        <v>0.12844561066223273</v>
      </c>
      <c r="Y92" s="105">
        <f t="shared" si="265"/>
        <v>0.11972135479221716</v>
      </c>
    </row>
    <row r="93" spans="1:26" s="2" customFormat="1">
      <c r="B93" s="80" t="s">
        <v>166</v>
      </c>
      <c r="C93" s="35"/>
      <c r="D93" s="35"/>
      <c r="E93" s="35"/>
      <c r="F93" s="35"/>
      <c r="G93" s="35"/>
      <c r="H93" s="35"/>
      <c r="I93" s="80"/>
      <c r="J93" s="80"/>
      <c r="K93" s="80"/>
      <c r="L93" s="80"/>
      <c r="M93" s="80"/>
      <c r="N93" s="80"/>
      <c r="O93" s="80"/>
      <c r="P93" s="80"/>
      <c r="Q93" s="80"/>
      <c r="R93" s="80"/>
      <c r="S93" s="80"/>
      <c r="V93" s="80"/>
      <c r="W93" s="80"/>
      <c r="X93" s="80"/>
      <c r="Y93" s="80"/>
    </row>
    <row r="94" spans="1:26" s="2" customFormat="1">
      <c r="B94" s="35"/>
      <c r="C94" s="35"/>
      <c r="D94" s="35"/>
      <c r="E94" s="35"/>
      <c r="F94" s="35"/>
      <c r="G94" s="35"/>
      <c r="H94" s="35"/>
      <c r="I94" s="35"/>
      <c r="J94" s="35"/>
      <c r="K94" s="35"/>
      <c r="L94" s="35"/>
      <c r="M94" s="35"/>
      <c r="N94" s="35"/>
      <c r="O94" s="35"/>
      <c r="P94" s="35"/>
      <c r="Q94" s="35"/>
      <c r="R94" s="35"/>
      <c r="S94" s="35"/>
      <c r="V94" s="35"/>
      <c r="W94" s="35"/>
      <c r="X94" s="35"/>
      <c r="Y94" s="35"/>
    </row>
    <row r="95" spans="1:26" s="2" customFormat="1">
      <c r="B95" s="91"/>
      <c r="S95" s="91"/>
    </row>
    <row r="96" spans="1:26" s="2" customFormat="1">
      <c r="B96" s="25" t="s">
        <v>167</v>
      </c>
      <c r="C96" s="10" t="s">
        <v>178</v>
      </c>
      <c r="D96" s="10" t="s">
        <v>179</v>
      </c>
      <c r="E96" s="10" t="s">
        <v>180</v>
      </c>
      <c r="F96" s="10" t="s">
        <v>181</v>
      </c>
      <c r="G96" s="10" t="s">
        <v>8</v>
      </c>
      <c r="H96" s="10" t="s">
        <v>182</v>
      </c>
      <c r="I96" s="10" t="s">
        <v>183</v>
      </c>
      <c r="J96" s="10" t="s">
        <v>184</v>
      </c>
      <c r="K96" s="10" t="s">
        <v>185</v>
      </c>
      <c r="L96" s="10" t="s">
        <v>9</v>
      </c>
      <c r="M96" s="10" t="s">
        <v>186</v>
      </c>
      <c r="N96" s="10" t="s">
        <v>187</v>
      </c>
      <c r="O96" s="10" t="s">
        <v>188</v>
      </c>
      <c r="P96" s="10" t="s">
        <v>189</v>
      </c>
      <c r="Q96" s="10" t="s">
        <v>10</v>
      </c>
      <c r="R96" s="10" t="s">
        <v>190</v>
      </c>
      <c r="S96" s="10" t="s">
        <v>191</v>
      </c>
      <c r="T96" s="10" t="s">
        <v>192</v>
      </c>
      <c r="U96" s="10" t="s">
        <v>284</v>
      </c>
      <c r="V96" s="10" t="s">
        <v>285</v>
      </c>
      <c r="W96" s="10" t="s">
        <v>287</v>
      </c>
      <c r="X96" s="10" t="str">
        <f>X86</f>
        <v>Q2 2023</v>
      </c>
      <c r="Y96" s="10" t="str">
        <f>Y86</f>
        <v>Q3 2023</v>
      </c>
    </row>
    <row r="97" spans="2:25" s="2" customFormat="1">
      <c r="B97" s="16" t="s">
        <v>168</v>
      </c>
      <c r="C97" s="26">
        <v>22215</v>
      </c>
      <c r="D97" s="26">
        <v>22781</v>
      </c>
      <c r="E97" s="26">
        <v>23330</v>
      </c>
      <c r="F97" s="26">
        <f>C4+D4+E4+F4</f>
        <v>23945</v>
      </c>
      <c r="G97" s="26">
        <f>G4</f>
        <v>23945</v>
      </c>
      <c r="H97" s="26">
        <f>D4+E4+F4+H4</f>
        <v>23973</v>
      </c>
      <c r="I97" s="26">
        <f>E4+F4+H4+I4</f>
        <v>22906</v>
      </c>
      <c r="J97" s="26">
        <f>F4+H4+I4+J4</f>
        <v>22065</v>
      </c>
      <c r="K97" s="26">
        <f>H4+I4+J4+K4</f>
        <v>21494</v>
      </c>
      <c r="L97" s="26">
        <f>L4</f>
        <v>21494</v>
      </c>
      <c r="M97" s="26">
        <f>I4+J4+K4+M4</f>
        <v>21293</v>
      </c>
      <c r="N97" s="26">
        <f>J4+K4+M4+N4</f>
        <v>22387</v>
      </c>
      <c r="O97" s="26">
        <f>K4+M4+N4+O4</f>
        <v>23182</v>
      </c>
      <c r="P97" s="26">
        <f>M4+N4+O4+P4</f>
        <v>23789</v>
      </c>
      <c r="Q97" s="26">
        <f>Q4</f>
        <v>23789</v>
      </c>
      <c r="R97" s="26">
        <f>N4+O4+P4+R4</f>
        <v>25062</v>
      </c>
      <c r="S97" s="26">
        <f>O4+P4+R4+S4</f>
        <v>26334</v>
      </c>
      <c r="T97" s="26">
        <f>P4+R4+S4+T4</f>
        <v>27998</v>
      </c>
      <c r="U97" s="26">
        <f>R4+S4+T4+U4</f>
        <v>30095</v>
      </c>
      <c r="V97" s="26">
        <f>V4</f>
        <v>30095</v>
      </c>
      <c r="W97" s="26">
        <f>S4+T4+U4+W4</f>
        <v>31711</v>
      </c>
      <c r="X97" s="26">
        <f>T4+U4+W4+X4</f>
        <v>33056</v>
      </c>
      <c r="Y97" s="26">
        <f>U4+W4+X4+Y4</f>
        <v>33978</v>
      </c>
    </row>
    <row r="98" spans="2:25" s="2" customFormat="1">
      <c r="B98" s="16" t="s">
        <v>169</v>
      </c>
      <c r="C98" s="26">
        <v>23347</v>
      </c>
      <c r="D98" s="26">
        <v>24547</v>
      </c>
      <c r="E98" s="26">
        <v>26016</v>
      </c>
      <c r="F98" s="26">
        <v>27337</v>
      </c>
      <c r="G98" s="26">
        <v>27337</v>
      </c>
      <c r="H98" s="26">
        <v>27972</v>
      </c>
      <c r="I98" s="26">
        <v>28122</v>
      </c>
      <c r="J98" s="26">
        <v>27523</v>
      </c>
      <c r="K98" s="26">
        <v>26819</v>
      </c>
      <c r="L98" s="26">
        <v>26819</v>
      </c>
      <c r="M98" s="26">
        <v>25987</v>
      </c>
      <c r="N98" s="26">
        <v>25481</v>
      </c>
      <c r="O98" s="26">
        <v>25437</v>
      </c>
      <c r="P98" s="26">
        <v>25722</v>
      </c>
      <c r="Q98" s="26">
        <v>25722</v>
      </c>
      <c r="R98" s="26">
        <v>26379</v>
      </c>
      <c r="S98" s="26">
        <v>27327</v>
      </c>
      <c r="T98" s="26">
        <v>28604</v>
      </c>
      <c r="U98" s="26">
        <v>31577</v>
      </c>
      <c r="V98" s="26">
        <v>31577</v>
      </c>
      <c r="W98" s="26">
        <v>35054</v>
      </c>
      <c r="X98" s="26">
        <v>38491</v>
      </c>
      <c r="Y98" s="26">
        <v>41630</v>
      </c>
    </row>
    <row r="99" spans="2:25" s="2" customFormat="1">
      <c r="B99" s="36" t="s">
        <v>170</v>
      </c>
      <c r="C99" s="63">
        <f t="shared" ref="C99:T99" si="266">C97/C98</f>
        <v>0.95151411316229062</v>
      </c>
      <c r="D99" s="63">
        <f t="shared" si="266"/>
        <v>0.92805638163523041</v>
      </c>
      <c r="E99" s="63">
        <f t="shared" si="266"/>
        <v>0.89675584255842555</v>
      </c>
      <c r="F99" s="63">
        <f t="shared" si="266"/>
        <v>0.87591908402531371</v>
      </c>
      <c r="G99" s="63">
        <f t="shared" si="266"/>
        <v>0.87591908402531371</v>
      </c>
      <c r="H99" s="63">
        <f t="shared" si="266"/>
        <v>0.85703560703560699</v>
      </c>
      <c r="I99" s="63">
        <f t="shared" si="266"/>
        <v>0.81452243794893675</v>
      </c>
      <c r="J99" s="63">
        <f t="shared" si="266"/>
        <v>0.8016931293826981</v>
      </c>
      <c r="K99" s="63">
        <f t="shared" si="266"/>
        <v>0.80144673552332302</v>
      </c>
      <c r="L99" s="63">
        <f t="shared" si="266"/>
        <v>0.80144673552332302</v>
      </c>
      <c r="M99" s="63">
        <f t="shared" si="266"/>
        <v>0.81937122407357521</v>
      </c>
      <c r="N99" s="63">
        <f t="shared" si="266"/>
        <v>0.878576194026922</v>
      </c>
      <c r="O99" s="63">
        <f t="shared" si="266"/>
        <v>0.91134960883752014</v>
      </c>
      <c r="P99" s="63">
        <f t="shared" si="266"/>
        <v>0.92485032268097345</v>
      </c>
      <c r="Q99" s="63">
        <f t="shared" si="266"/>
        <v>0.92485032268097345</v>
      </c>
      <c r="R99" s="63">
        <f t="shared" si="266"/>
        <v>0.95007392243830324</v>
      </c>
      <c r="S99" s="63">
        <f t="shared" si="266"/>
        <v>0.96366231199912178</v>
      </c>
      <c r="T99" s="63">
        <f t="shared" si="266"/>
        <v>0.97881415186687182</v>
      </c>
      <c r="U99" s="63">
        <f t="shared" ref="U99:W99" si="267">U97/U98</f>
        <v>0.95306710580485798</v>
      </c>
      <c r="V99" s="63">
        <f t="shared" si="267"/>
        <v>0.95306710580485798</v>
      </c>
      <c r="W99" s="63">
        <f t="shared" si="267"/>
        <v>0.90463285217093625</v>
      </c>
      <c r="X99" s="63">
        <f t="shared" ref="X99:Y99" si="268">X97/X98</f>
        <v>0.85879816060897352</v>
      </c>
      <c r="Y99" s="63">
        <f t="shared" si="268"/>
        <v>0.81619024741772761</v>
      </c>
    </row>
    <row r="100" spans="2:25" s="2" customFormat="1">
      <c r="B100" s="80" t="s">
        <v>171</v>
      </c>
      <c r="C100" s="35"/>
      <c r="D100" s="35"/>
      <c r="E100" s="35"/>
      <c r="F100" s="35"/>
      <c r="G100" s="35"/>
      <c r="H100" s="35"/>
      <c r="I100" s="80"/>
      <c r="J100" s="80"/>
      <c r="K100" s="80"/>
      <c r="L100" s="80"/>
      <c r="M100" s="80"/>
      <c r="N100" s="80"/>
      <c r="O100" s="80"/>
      <c r="P100" s="80"/>
      <c r="Q100" s="80"/>
      <c r="R100" s="80"/>
      <c r="S100" s="80"/>
      <c r="V100" s="80"/>
      <c r="W100" s="80"/>
      <c r="X100" s="80"/>
      <c r="Y100" s="80"/>
    </row>
    <row r="101" spans="2:25" s="2" customFormat="1">
      <c r="B101" s="64"/>
      <c r="N101" s="64"/>
      <c r="O101" s="64"/>
      <c r="P101" s="64"/>
      <c r="Q101" s="64"/>
      <c r="R101" s="64"/>
      <c r="S101" s="64"/>
      <c r="V101" s="64"/>
      <c r="W101" s="64"/>
      <c r="X101" s="64"/>
      <c r="Y101" s="64"/>
    </row>
    <row r="102" spans="2:25" s="2" customFormat="1">
      <c r="B102" s="91"/>
      <c r="S102" s="91"/>
    </row>
    <row r="103" spans="2:25" s="2" customFormat="1">
      <c r="B103" s="25" t="s">
        <v>172</v>
      </c>
      <c r="C103" s="10" t="s">
        <v>178</v>
      </c>
      <c r="D103" s="10" t="s">
        <v>179</v>
      </c>
      <c r="E103" s="10" t="s">
        <v>180</v>
      </c>
      <c r="F103" s="10" t="s">
        <v>181</v>
      </c>
      <c r="G103" s="10" t="s">
        <v>8</v>
      </c>
      <c r="H103" s="10" t="s">
        <v>182</v>
      </c>
      <c r="I103" s="10" t="s">
        <v>183</v>
      </c>
      <c r="J103" s="10" t="s">
        <v>184</v>
      </c>
      <c r="K103" s="10" t="s">
        <v>185</v>
      </c>
      <c r="L103" s="10" t="s">
        <v>9</v>
      </c>
      <c r="M103" s="10" t="s">
        <v>186</v>
      </c>
      <c r="N103" s="10" t="s">
        <v>187</v>
      </c>
      <c r="O103" s="10" t="s">
        <v>188</v>
      </c>
      <c r="P103" s="10" t="s">
        <v>189</v>
      </c>
      <c r="Q103" s="10" t="s">
        <v>10</v>
      </c>
      <c r="R103" s="10" t="s">
        <v>190</v>
      </c>
      <c r="S103" s="10" t="s">
        <v>191</v>
      </c>
      <c r="T103" s="10" t="s">
        <v>192</v>
      </c>
      <c r="U103" s="10" t="s">
        <v>284</v>
      </c>
      <c r="V103" s="10" t="s">
        <v>285</v>
      </c>
      <c r="W103" s="10" t="s">
        <v>287</v>
      </c>
      <c r="X103" s="10" t="str">
        <f>X96</f>
        <v>Q2 2023</v>
      </c>
      <c r="Y103" s="10" t="str">
        <f>Y96</f>
        <v>Q3 2023</v>
      </c>
    </row>
    <row r="104" spans="2:25" s="2" customFormat="1">
      <c r="B104" s="16" t="s">
        <v>173</v>
      </c>
      <c r="C104" s="26">
        <v>3301</v>
      </c>
      <c r="D104" s="26">
        <v>3290</v>
      </c>
      <c r="E104" s="26">
        <v>3251</v>
      </c>
      <c r="F104" s="26">
        <v>3222</v>
      </c>
      <c r="G104" s="26">
        <v>3222</v>
      </c>
      <c r="H104" s="26">
        <v>3212</v>
      </c>
      <c r="I104" s="26">
        <v>2969</v>
      </c>
      <c r="J104" s="26">
        <v>2828</v>
      </c>
      <c r="K104" s="26">
        <v>2952</v>
      </c>
      <c r="L104" s="26">
        <v>2952</v>
      </c>
      <c r="M104" s="26">
        <v>3119</v>
      </c>
      <c r="N104" s="26">
        <v>3481</v>
      </c>
      <c r="O104" s="26">
        <v>3755</v>
      </c>
      <c r="P104" s="26">
        <v>3861</v>
      </c>
      <c r="Q104" s="26">
        <v>3861</v>
      </c>
      <c r="R104" s="26">
        <v>4154</v>
      </c>
      <c r="S104" s="26">
        <v>4674</v>
      </c>
      <c r="T104" s="26">
        <v>5074</v>
      </c>
      <c r="U104" s="26">
        <v>5493</v>
      </c>
      <c r="V104" s="26">
        <v>5493</v>
      </c>
      <c r="W104" s="26">
        <v>5590</v>
      </c>
      <c r="X104" s="131">
        <v>11362</v>
      </c>
      <c r="Y104" s="131">
        <v>11052</v>
      </c>
    </row>
    <row r="105" spans="2:25" s="2" customFormat="1">
      <c r="B105" s="16" t="s">
        <v>174</v>
      </c>
      <c r="C105" s="26">
        <v>29988</v>
      </c>
      <c r="D105" s="26">
        <v>30946</v>
      </c>
      <c r="E105" s="26">
        <v>32116</v>
      </c>
      <c r="F105" s="26">
        <v>28851</v>
      </c>
      <c r="G105" s="26">
        <v>28851</v>
      </c>
      <c r="H105" s="26">
        <v>30754</v>
      </c>
      <c r="I105" s="26">
        <v>29612</v>
      </c>
      <c r="J105" s="26">
        <v>29878</v>
      </c>
      <c r="K105" s="26">
        <v>28945</v>
      </c>
      <c r="L105" s="26">
        <v>28945</v>
      </c>
      <c r="M105" s="26">
        <v>31018</v>
      </c>
      <c r="N105" s="26">
        <v>30372</v>
      </c>
      <c r="O105" s="26">
        <v>31717</v>
      </c>
      <c r="P105" s="26">
        <v>32991</v>
      </c>
      <c r="Q105" s="26">
        <v>32991</v>
      </c>
      <c r="R105" s="26">
        <v>34714</v>
      </c>
      <c r="S105" s="26">
        <v>35352</v>
      </c>
      <c r="T105" s="26">
        <v>36946</v>
      </c>
      <c r="U105" s="26">
        <v>37482</v>
      </c>
      <c r="V105" s="26">
        <v>37482</v>
      </c>
      <c r="W105" s="26">
        <v>38574</v>
      </c>
      <c r="X105" s="131">
        <v>44388</v>
      </c>
      <c r="Y105" s="131">
        <v>43838</v>
      </c>
    </row>
    <row r="106" spans="2:25" s="2" customFormat="1">
      <c r="B106" s="16" t="s">
        <v>175</v>
      </c>
      <c r="C106" s="26">
        <v>29645</v>
      </c>
      <c r="D106" s="26">
        <v>30129</v>
      </c>
      <c r="E106" s="26">
        <v>30826</v>
      </c>
      <c r="F106" s="26">
        <v>29314</v>
      </c>
      <c r="G106" s="26">
        <v>29314</v>
      </c>
      <c r="H106" s="26">
        <f>(H105+C105)/2</f>
        <v>30371</v>
      </c>
      <c r="I106" s="26">
        <f t="shared" ref="I106:L106" si="269">(I105+D105)/2</f>
        <v>30279</v>
      </c>
      <c r="J106" s="26">
        <f t="shared" si="269"/>
        <v>30997</v>
      </c>
      <c r="K106" s="26">
        <f t="shared" si="269"/>
        <v>28898</v>
      </c>
      <c r="L106" s="26">
        <f t="shared" si="269"/>
        <v>28898</v>
      </c>
      <c r="M106" s="26">
        <f t="shared" ref="M106" si="270">(M105+H105)/2</f>
        <v>30886</v>
      </c>
      <c r="N106" s="26">
        <f t="shared" ref="N106" si="271">(N105+I105)/2</f>
        <v>29992</v>
      </c>
      <c r="O106" s="26">
        <f t="shared" ref="O106" si="272">(O105+J105)/2</f>
        <v>30797.5</v>
      </c>
      <c r="P106" s="26">
        <f t="shared" ref="P106" si="273">(P105+K105)/2</f>
        <v>30968</v>
      </c>
      <c r="Q106" s="26">
        <f t="shared" ref="Q106" si="274">(Q105+L105)/2</f>
        <v>30968</v>
      </c>
      <c r="R106" s="26">
        <f t="shared" ref="R106" si="275">(R105+M105)/2</f>
        <v>32866</v>
      </c>
      <c r="S106" s="26">
        <f t="shared" ref="S106" si="276">(S105+N105)/2</f>
        <v>32862</v>
      </c>
      <c r="T106" s="26">
        <f t="shared" ref="T106:Y106" si="277">(T105+O105)/2</f>
        <v>34331.5</v>
      </c>
      <c r="U106" s="26">
        <f t="shared" si="277"/>
        <v>35236.5</v>
      </c>
      <c r="V106" s="26">
        <f t="shared" si="277"/>
        <v>35236.5</v>
      </c>
      <c r="W106" s="26">
        <f t="shared" si="277"/>
        <v>36644</v>
      </c>
      <c r="X106" s="26">
        <f t="shared" si="277"/>
        <v>39870</v>
      </c>
      <c r="Y106" s="26">
        <f t="shared" si="277"/>
        <v>40392</v>
      </c>
    </row>
    <row r="107" spans="2:25" s="2" customFormat="1">
      <c r="B107" s="48" t="s">
        <v>176</v>
      </c>
      <c r="C107" s="58">
        <f t="shared" ref="C107:T107" si="278">C104/C106</f>
        <v>0.111350986675662</v>
      </c>
      <c r="D107" s="58">
        <f t="shared" si="278"/>
        <v>0.10919711905473133</v>
      </c>
      <c r="E107" s="58">
        <f t="shared" si="278"/>
        <v>0.10546292091091936</v>
      </c>
      <c r="F107" s="58">
        <f t="shared" si="278"/>
        <v>0.10991335198198812</v>
      </c>
      <c r="G107" s="58">
        <f t="shared" si="278"/>
        <v>0.10991335198198812</v>
      </c>
      <c r="H107" s="58">
        <f t="shared" si="278"/>
        <v>0.10575878304961971</v>
      </c>
      <c r="I107" s="58">
        <f t="shared" si="278"/>
        <v>9.8054757422636155E-2</v>
      </c>
      <c r="J107" s="58">
        <f t="shared" si="278"/>
        <v>9.1234635609897738E-2</v>
      </c>
      <c r="K107" s="58">
        <f t="shared" si="278"/>
        <v>0.1021523980898332</v>
      </c>
      <c r="L107" s="58">
        <f t="shared" si="278"/>
        <v>0.1021523980898332</v>
      </c>
      <c r="M107" s="58">
        <f t="shared" si="278"/>
        <v>0.10098426471540503</v>
      </c>
      <c r="N107" s="58">
        <f t="shared" si="278"/>
        <v>0.11606428380901573</v>
      </c>
      <c r="O107" s="58">
        <f t="shared" si="278"/>
        <v>0.12192548096436399</v>
      </c>
      <c r="P107" s="58">
        <f t="shared" si="278"/>
        <v>0.12467708602428314</v>
      </c>
      <c r="Q107" s="58">
        <f t="shared" si="278"/>
        <v>0.12467708602428314</v>
      </c>
      <c r="R107" s="58">
        <f t="shared" si="278"/>
        <v>0.12639201606523459</v>
      </c>
      <c r="S107" s="58">
        <f t="shared" si="278"/>
        <v>0.14223114843892642</v>
      </c>
      <c r="T107" s="58">
        <f t="shared" si="278"/>
        <v>0.14779429969561481</v>
      </c>
      <c r="U107" s="58">
        <f t="shared" ref="U107:W107" si="279">U104/U106</f>
        <v>0.15588948959175855</v>
      </c>
      <c r="V107" s="58">
        <f t="shared" si="279"/>
        <v>0.15588948959175855</v>
      </c>
      <c r="W107" s="58">
        <f t="shared" si="279"/>
        <v>0.15254884837899793</v>
      </c>
      <c r="X107" s="58">
        <f t="shared" ref="X107:Y107" si="280">X104/X106</f>
        <v>0.28497617256082269</v>
      </c>
      <c r="Y107" s="58">
        <f t="shared" si="280"/>
        <v>0.27361853832442068</v>
      </c>
    </row>
    <row r="108" spans="2:25" s="2" customFormat="1">
      <c r="B108" s="16" t="s">
        <v>173</v>
      </c>
      <c r="C108" s="26">
        <v>3132</v>
      </c>
      <c r="D108" s="26">
        <v>3042</v>
      </c>
      <c r="E108" s="26">
        <v>2920</v>
      </c>
      <c r="F108" s="26">
        <v>-199</v>
      </c>
      <c r="G108" s="26">
        <v>-199</v>
      </c>
      <c r="H108" s="26">
        <v>-223</v>
      </c>
      <c r="I108" s="26">
        <v>-458</v>
      </c>
      <c r="J108" s="26">
        <v>-467</v>
      </c>
      <c r="K108" s="26">
        <v>2711</v>
      </c>
      <c r="L108" s="26">
        <v>2711</v>
      </c>
      <c r="M108" s="26">
        <v>2989</v>
      </c>
      <c r="N108" s="26">
        <v>3409</v>
      </c>
      <c r="O108" s="26">
        <v>3625</v>
      </c>
      <c r="P108" s="26">
        <v>3717</v>
      </c>
      <c r="Q108" s="26">
        <v>3717</v>
      </c>
      <c r="R108" s="26">
        <v>3916</v>
      </c>
      <c r="S108" s="26">
        <v>4440</v>
      </c>
      <c r="T108" s="26">
        <v>4816</v>
      </c>
      <c r="U108" s="26">
        <v>5260</v>
      </c>
      <c r="V108" s="26">
        <v>5260</v>
      </c>
      <c r="W108" s="26">
        <v>5319</v>
      </c>
      <c r="X108" s="131">
        <v>10829</v>
      </c>
      <c r="Y108" s="131">
        <v>10491</v>
      </c>
    </row>
    <row r="109" spans="2:25" s="2" customFormat="1">
      <c r="B109" s="16" t="s">
        <v>174</v>
      </c>
      <c r="C109" s="26">
        <v>29988</v>
      </c>
      <c r="D109" s="26">
        <v>30946</v>
      </c>
      <c r="E109" s="26">
        <v>32116</v>
      </c>
      <c r="F109" s="26">
        <v>28851</v>
      </c>
      <c r="G109" s="26">
        <v>28851</v>
      </c>
      <c r="H109" s="26">
        <v>30754</v>
      </c>
      <c r="I109" s="26">
        <v>29612</v>
      </c>
      <c r="J109" s="26">
        <v>29878</v>
      </c>
      <c r="K109" s="26">
        <v>28945</v>
      </c>
      <c r="L109" s="26">
        <v>28945</v>
      </c>
      <c r="M109" s="26">
        <v>31018</v>
      </c>
      <c r="N109" s="26">
        <v>30372</v>
      </c>
      <c r="O109" s="26">
        <v>31717</v>
      </c>
      <c r="P109" s="26">
        <v>32991</v>
      </c>
      <c r="Q109" s="26">
        <v>32991</v>
      </c>
      <c r="R109" s="26">
        <v>34714</v>
      </c>
      <c r="S109" s="26">
        <v>35352</v>
      </c>
      <c r="T109" s="26">
        <v>36946</v>
      </c>
      <c r="U109" s="26">
        <v>37482</v>
      </c>
      <c r="V109" s="26">
        <v>37482</v>
      </c>
      <c r="W109" s="26">
        <v>38574</v>
      </c>
      <c r="X109" s="131">
        <v>44388</v>
      </c>
      <c r="Y109" s="131">
        <v>43838</v>
      </c>
    </row>
    <row r="110" spans="2:25" s="2" customFormat="1">
      <c r="B110" s="16" t="s">
        <v>175</v>
      </c>
      <c r="C110" s="26">
        <v>29645</v>
      </c>
      <c r="D110" s="26">
        <v>30129</v>
      </c>
      <c r="E110" s="26">
        <v>30826</v>
      </c>
      <c r="F110" s="26">
        <v>29314</v>
      </c>
      <c r="G110" s="26">
        <v>29314</v>
      </c>
      <c r="H110" s="26">
        <f>(H109+C109)/2</f>
        <v>30371</v>
      </c>
      <c r="I110" s="26">
        <f t="shared" ref="I110:Y110" si="281">(I109+D109)/2</f>
        <v>30279</v>
      </c>
      <c r="J110" s="26">
        <f t="shared" si="281"/>
        <v>30997</v>
      </c>
      <c r="K110" s="26">
        <f t="shared" si="281"/>
        <v>28898</v>
      </c>
      <c r="L110" s="26">
        <f t="shared" si="281"/>
        <v>28898</v>
      </c>
      <c r="M110" s="26">
        <f t="shared" si="281"/>
        <v>30886</v>
      </c>
      <c r="N110" s="26">
        <f t="shared" si="281"/>
        <v>29992</v>
      </c>
      <c r="O110" s="26">
        <f t="shared" si="281"/>
        <v>30797.5</v>
      </c>
      <c r="P110" s="26">
        <f t="shared" si="281"/>
        <v>30968</v>
      </c>
      <c r="Q110" s="26">
        <f t="shared" si="281"/>
        <v>30968</v>
      </c>
      <c r="R110" s="26">
        <f t="shared" si="281"/>
        <v>32866</v>
      </c>
      <c r="S110" s="26">
        <f t="shared" si="281"/>
        <v>32862</v>
      </c>
      <c r="T110" s="26">
        <f t="shared" si="281"/>
        <v>34331.5</v>
      </c>
      <c r="U110" s="26">
        <f t="shared" si="281"/>
        <v>35236.5</v>
      </c>
      <c r="V110" s="26">
        <f t="shared" si="281"/>
        <v>35236.5</v>
      </c>
      <c r="W110" s="26">
        <f t="shared" si="281"/>
        <v>36644</v>
      </c>
      <c r="X110" s="26">
        <f t="shared" si="281"/>
        <v>39870</v>
      </c>
      <c r="Y110" s="26">
        <f t="shared" si="281"/>
        <v>40392</v>
      </c>
    </row>
    <row r="111" spans="2:25" s="2" customFormat="1">
      <c r="B111" s="59" t="s">
        <v>177</v>
      </c>
      <c r="C111" s="61">
        <f t="shared" ref="C111:S111" si="282">C108/C110</f>
        <v>0.10565019396188227</v>
      </c>
      <c r="D111" s="61">
        <f t="shared" si="282"/>
        <v>0.10096584685850842</v>
      </c>
      <c r="E111" s="61">
        <f t="shared" si="282"/>
        <v>9.4725231947057675E-2</v>
      </c>
      <c r="F111" s="61">
        <f t="shared" si="282"/>
        <v>-6.7885651906938668E-3</v>
      </c>
      <c r="G111" s="61">
        <f t="shared" si="282"/>
        <v>-6.7885651906938668E-3</v>
      </c>
      <c r="H111" s="61">
        <f t="shared" si="282"/>
        <v>-7.3425307036317543E-3</v>
      </c>
      <c r="I111" s="61">
        <f t="shared" si="282"/>
        <v>-1.5125994913966776E-2</v>
      </c>
      <c r="J111" s="61">
        <f t="shared" si="282"/>
        <v>-1.5065974126528374E-2</v>
      </c>
      <c r="K111" s="61">
        <f t="shared" si="282"/>
        <v>9.3812720603501973E-2</v>
      </c>
      <c r="L111" s="61">
        <f t="shared" si="282"/>
        <v>9.3812720603501973E-2</v>
      </c>
      <c r="M111" s="61">
        <f t="shared" si="282"/>
        <v>9.6775237971896647E-2</v>
      </c>
      <c r="N111" s="61">
        <f t="shared" si="282"/>
        <v>0.11366364363830354</v>
      </c>
      <c r="O111" s="61">
        <f t="shared" si="282"/>
        <v>0.11770435912005844</v>
      </c>
      <c r="P111" s="61">
        <f t="shared" si="282"/>
        <v>0.12002712477396021</v>
      </c>
      <c r="Q111" s="61">
        <f t="shared" si="282"/>
        <v>0.12002712477396021</v>
      </c>
      <c r="R111" s="61">
        <f t="shared" si="282"/>
        <v>0.11915048986794864</v>
      </c>
      <c r="S111" s="61">
        <f t="shared" si="282"/>
        <v>0.13511046193171444</v>
      </c>
      <c r="T111" s="61">
        <f t="shared" ref="T111:W111" si="283">T108/T110</f>
        <v>0.14027933530431236</v>
      </c>
      <c r="U111" s="61">
        <f t="shared" si="283"/>
        <v>0.14927702808167667</v>
      </c>
      <c r="V111" s="61">
        <f t="shared" si="283"/>
        <v>0.14927702808167667</v>
      </c>
      <c r="W111" s="61">
        <f t="shared" si="283"/>
        <v>0.14515336753629515</v>
      </c>
      <c r="X111" s="61">
        <f t="shared" ref="X111:Y111" si="284">X108/X110</f>
        <v>0.27160772510659642</v>
      </c>
      <c r="Y111" s="61">
        <f t="shared" si="284"/>
        <v>0.25972964943553178</v>
      </c>
    </row>
    <row r="112" spans="2:25" s="2" customFormat="1"/>
    <row r="113" spans="3:25" s="2" customFormat="1">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row>
    <row r="114" spans="3:25" s="2" customFormat="1"/>
    <row r="115" spans="3:25" s="2" customFormat="1"/>
    <row r="116" spans="3:25" s="2" customFormat="1"/>
    <row r="117" spans="3:25" s="2" customFormat="1"/>
    <row r="118" spans="3:25" s="2" customFormat="1"/>
    <row r="119" spans="3:25" s="2" customFormat="1"/>
    <row r="120" spans="3:25" s="2" customFormat="1"/>
    <row r="121" spans="3:25" s="2" customFormat="1"/>
    <row r="122" spans="3:25" s="2" customFormat="1"/>
    <row r="123" spans="3:25" s="2" customFormat="1"/>
    <row r="124" spans="3:25" s="2" customFormat="1"/>
    <row r="125" spans="3:25" s="2" customFormat="1"/>
    <row r="126" spans="3:25" s="2" customFormat="1"/>
    <row r="127" spans="3:25" s="2" customFormat="1"/>
    <row r="128" spans="3:25"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sheetData>
  <sortState xmlns:xlrd2="http://schemas.microsoft.com/office/spreadsheetml/2017/richdata2" columnSort="1" ref="C1:S111">
    <sortCondition descending="1" ref="C1:S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0"/>
  <sheetViews>
    <sheetView zoomScaleNormal="100" workbookViewId="0">
      <selection activeCell="B1" sqref="B1"/>
    </sheetView>
  </sheetViews>
  <sheetFormatPr defaultRowHeight="15"/>
  <cols>
    <col min="1" max="1" width="9.140625" style="2"/>
    <col min="2" max="2" width="45.85546875" customWidth="1"/>
    <col min="3" max="16" width="12.7109375" customWidth="1"/>
    <col min="17" max="18" width="12.7109375" style="2" customWidth="1"/>
    <col min="19" max="21" width="12.7109375" customWidth="1"/>
    <col min="22" max="52" width="9.140625" style="2"/>
  </cols>
  <sheetData>
    <row r="1" spans="2:21" s="2" customFormat="1">
      <c r="B1" s="3" t="s">
        <v>193</v>
      </c>
      <c r="C1" s="3"/>
      <c r="D1" s="3"/>
      <c r="E1" s="3"/>
      <c r="F1" s="3"/>
      <c r="G1" s="3"/>
      <c r="H1" s="3"/>
      <c r="I1" s="3"/>
      <c r="J1" s="3"/>
      <c r="K1" s="3"/>
      <c r="L1" s="3"/>
      <c r="M1" s="3"/>
      <c r="N1" s="3"/>
      <c r="O1" s="3"/>
      <c r="P1" s="3"/>
      <c r="S1" s="3"/>
      <c r="T1" s="3"/>
      <c r="U1" s="3"/>
    </row>
    <row r="2" spans="2:21" s="2" customFormat="1">
      <c r="B2" s="3"/>
      <c r="C2" s="3"/>
      <c r="D2" s="3"/>
      <c r="E2" s="3"/>
      <c r="F2" s="3"/>
      <c r="G2" s="3"/>
      <c r="H2" s="3"/>
      <c r="I2" s="3"/>
      <c r="J2" s="3"/>
      <c r="K2" s="3"/>
      <c r="L2" s="3"/>
      <c r="M2" s="3"/>
      <c r="N2" s="3"/>
      <c r="O2" s="3"/>
      <c r="P2" s="3"/>
      <c r="S2" s="3"/>
      <c r="T2" s="3"/>
      <c r="U2" s="3"/>
    </row>
    <row r="3" spans="2:21">
      <c r="B3" s="37" t="s">
        <v>194</v>
      </c>
      <c r="C3" s="38" t="s">
        <v>239</v>
      </c>
      <c r="D3" s="38" t="s">
        <v>240</v>
      </c>
      <c r="E3" s="38" t="s">
        <v>237</v>
      </c>
      <c r="F3" s="38" t="s">
        <v>238</v>
      </c>
      <c r="G3" s="38" t="s">
        <v>239</v>
      </c>
      <c r="H3" s="38" t="s">
        <v>240</v>
      </c>
      <c r="I3" s="38" t="s">
        <v>237</v>
      </c>
      <c r="J3" s="38" t="s">
        <v>238</v>
      </c>
      <c r="K3" s="38" t="s">
        <v>239</v>
      </c>
      <c r="L3" s="38" t="s">
        <v>240</v>
      </c>
      <c r="M3" s="38" t="s">
        <v>237</v>
      </c>
      <c r="N3" s="38" t="s">
        <v>238</v>
      </c>
      <c r="O3" s="38" t="s">
        <v>239</v>
      </c>
      <c r="P3" s="38" t="s">
        <v>240</v>
      </c>
      <c r="Q3" s="38" t="s">
        <v>237</v>
      </c>
      <c r="R3" s="38" t="s">
        <v>238</v>
      </c>
      <c r="S3" s="38" t="s">
        <v>239</v>
      </c>
      <c r="T3" s="38" t="s">
        <v>240</v>
      </c>
      <c r="U3" s="38" t="s">
        <v>237</v>
      </c>
    </row>
    <row r="4" spans="2:21">
      <c r="B4" s="39"/>
      <c r="C4" s="40">
        <v>2019</v>
      </c>
      <c r="D4" s="40">
        <v>2019</v>
      </c>
      <c r="E4" s="40">
        <v>2019</v>
      </c>
      <c r="F4" s="40">
        <v>2019</v>
      </c>
      <c r="G4" s="39">
        <v>2020</v>
      </c>
      <c r="H4" s="40">
        <v>2020</v>
      </c>
      <c r="I4" s="39">
        <v>2020</v>
      </c>
      <c r="J4" s="39">
        <v>2020</v>
      </c>
      <c r="K4" s="39">
        <v>2021</v>
      </c>
      <c r="L4" s="39">
        <v>2021</v>
      </c>
      <c r="M4" s="39">
        <v>2021</v>
      </c>
      <c r="N4" s="39">
        <v>2021</v>
      </c>
      <c r="O4" s="39">
        <v>2022</v>
      </c>
      <c r="P4" s="39">
        <v>2022</v>
      </c>
      <c r="Q4" s="39">
        <v>2022</v>
      </c>
      <c r="R4" s="39">
        <v>2022</v>
      </c>
      <c r="S4" s="39">
        <v>2023</v>
      </c>
      <c r="T4" s="39">
        <v>2023</v>
      </c>
      <c r="U4" s="39">
        <v>2023</v>
      </c>
    </row>
    <row r="5" spans="2:21" s="2" customFormat="1">
      <c r="B5" s="13" t="s">
        <v>195</v>
      </c>
      <c r="C5" s="14">
        <v>11046</v>
      </c>
      <c r="D5" s="14">
        <v>11140</v>
      </c>
      <c r="E5" s="14">
        <v>11567</v>
      </c>
      <c r="F5" s="14">
        <v>11149</v>
      </c>
      <c r="G5" s="14">
        <v>11564</v>
      </c>
      <c r="H5" s="14">
        <v>10753</v>
      </c>
      <c r="I5" s="14">
        <v>10558</v>
      </c>
      <c r="J5" s="14">
        <v>10068</v>
      </c>
      <c r="K5" s="14">
        <v>9435</v>
      </c>
      <c r="L5" s="14">
        <v>9310</v>
      </c>
      <c r="M5" s="14">
        <v>9469</v>
      </c>
      <c r="N5" s="14">
        <v>10000</v>
      </c>
      <c r="O5" s="14">
        <v>6041</v>
      </c>
      <c r="P5" s="14">
        <v>6445</v>
      </c>
      <c r="Q5" s="14">
        <v>6748</v>
      </c>
      <c r="R5" s="14">
        <v>7589</v>
      </c>
      <c r="S5" s="14">
        <v>7661</v>
      </c>
      <c r="T5" s="14">
        <v>7892</v>
      </c>
      <c r="U5" s="14">
        <v>7897</v>
      </c>
    </row>
    <row r="6" spans="2:21" s="2" customFormat="1">
      <c r="B6" s="13" t="s">
        <v>196</v>
      </c>
      <c r="C6" s="14">
        <v>2236</v>
      </c>
      <c r="D6" s="14">
        <v>2200</v>
      </c>
      <c r="E6" s="14">
        <v>2234</v>
      </c>
      <c r="F6" s="14">
        <v>2157</v>
      </c>
      <c r="G6" s="14">
        <v>2230</v>
      </c>
      <c r="H6" s="14">
        <v>2066</v>
      </c>
      <c r="I6" s="14">
        <v>1985</v>
      </c>
      <c r="J6" s="14">
        <v>1860</v>
      </c>
      <c r="K6" s="14">
        <v>1876</v>
      </c>
      <c r="L6" s="14">
        <v>1891</v>
      </c>
      <c r="M6" s="14">
        <v>1888</v>
      </c>
      <c r="N6" s="14">
        <f>1445+419</f>
        <v>1864</v>
      </c>
      <c r="O6" s="14">
        <v>1407</v>
      </c>
      <c r="P6" s="14">
        <v>1420</v>
      </c>
      <c r="Q6" s="14">
        <v>1441</v>
      </c>
      <c r="R6" s="14">
        <v>1507</v>
      </c>
      <c r="S6" s="14">
        <v>1506</v>
      </c>
      <c r="T6" s="14">
        <v>1555</v>
      </c>
      <c r="U6" s="14">
        <v>1659</v>
      </c>
    </row>
    <row r="7" spans="2:21" s="2" customFormat="1">
      <c r="B7" s="13" t="s">
        <v>5</v>
      </c>
      <c r="C7" s="14">
        <v>20203</v>
      </c>
      <c r="D7" s="14">
        <v>20370</v>
      </c>
      <c r="E7" s="14">
        <v>21448</v>
      </c>
      <c r="F7" s="14">
        <v>19198</v>
      </c>
      <c r="G7" s="14">
        <v>20325</v>
      </c>
      <c r="H7" s="14">
        <v>19103</v>
      </c>
      <c r="I7" s="14">
        <v>18937</v>
      </c>
      <c r="J7" s="14">
        <v>17867</v>
      </c>
      <c r="K7" s="14">
        <v>18423</v>
      </c>
      <c r="L7" s="14">
        <v>18159</v>
      </c>
      <c r="M7" s="14">
        <v>18408</v>
      </c>
      <c r="N7" s="14">
        <v>18792</v>
      </c>
      <c r="O7" s="14">
        <v>13468</v>
      </c>
      <c r="P7" s="14">
        <v>14491</v>
      </c>
      <c r="Q7" s="14">
        <v>15188</v>
      </c>
      <c r="R7" s="14">
        <v>20818</v>
      </c>
      <c r="S7" s="14">
        <v>20891</v>
      </c>
      <c r="T7" s="14">
        <v>22059</v>
      </c>
      <c r="U7" s="14">
        <v>21817</v>
      </c>
    </row>
    <row r="8" spans="2:21" s="2" customFormat="1">
      <c r="B8" s="13" t="s">
        <v>197</v>
      </c>
      <c r="C8" s="14">
        <v>5268</v>
      </c>
      <c r="D8" s="14">
        <v>5309</v>
      </c>
      <c r="E8" s="14">
        <v>5782</v>
      </c>
      <c r="F8" s="14">
        <v>5289</v>
      </c>
      <c r="G8" s="14">
        <v>5530</v>
      </c>
      <c r="H8" s="14">
        <v>5129</v>
      </c>
      <c r="I8" s="14">
        <v>5018</v>
      </c>
      <c r="J8" s="14">
        <v>4675</v>
      </c>
      <c r="K8" s="14">
        <v>4499</v>
      </c>
      <c r="L8" s="14">
        <v>4372</v>
      </c>
      <c r="M8" s="14">
        <v>4369</v>
      </c>
      <c r="N8" s="14">
        <v>4390</v>
      </c>
      <c r="O8" s="14">
        <v>2281</v>
      </c>
      <c r="P8" s="14">
        <v>2509</v>
      </c>
      <c r="Q8" s="14">
        <v>2592</v>
      </c>
      <c r="R8" s="14">
        <v>5744</v>
      </c>
      <c r="S8" s="14">
        <v>5662</v>
      </c>
      <c r="T8" s="14">
        <v>5952</v>
      </c>
      <c r="U8" s="14">
        <v>5822</v>
      </c>
    </row>
    <row r="9" spans="2:21" s="2" customFormat="1">
      <c r="B9" s="13" t="s">
        <v>198</v>
      </c>
      <c r="C9" s="14">
        <v>93</v>
      </c>
      <c r="D9" s="14">
        <v>96</v>
      </c>
      <c r="E9" s="14">
        <v>98</v>
      </c>
      <c r="F9" s="14">
        <v>108</v>
      </c>
      <c r="G9" s="14">
        <v>110</v>
      </c>
      <c r="H9" s="14">
        <v>106</v>
      </c>
      <c r="I9" s="14">
        <v>105</v>
      </c>
      <c r="J9" s="14">
        <v>104</v>
      </c>
      <c r="K9" s="14">
        <v>39</v>
      </c>
      <c r="L9" s="14">
        <v>50</v>
      </c>
      <c r="M9" s="14">
        <v>59</v>
      </c>
      <c r="N9" s="14">
        <v>60</v>
      </c>
      <c r="O9" s="14">
        <v>52</v>
      </c>
      <c r="P9" s="14">
        <v>56</v>
      </c>
      <c r="Q9" s="14">
        <v>58</v>
      </c>
      <c r="R9" s="14">
        <v>61</v>
      </c>
      <c r="S9" s="14">
        <v>65</v>
      </c>
      <c r="T9" s="14">
        <v>59</v>
      </c>
      <c r="U9" s="14">
        <v>57</v>
      </c>
    </row>
    <row r="10" spans="2:21" s="2" customFormat="1">
      <c r="B10" s="13" t="s">
        <v>199</v>
      </c>
      <c r="C10" s="14">
        <v>52</v>
      </c>
      <c r="D10" s="14">
        <v>52</v>
      </c>
      <c r="E10" s="14">
        <v>60</v>
      </c>
      <c r="F10" s="14">
        <v>46</v>
      </c>
      <c r="G10" s="14">
        <v>46</v>
      </c>
      <c r="H10" s="14">
        <v>45</v>
      </c>
      <c r="I10" s="14">
        <v>87</v>
      </c>
      <c r="J10" s="14">
        <v>62</v>
      </c>
      <c r="K10" s="14">
        <v>12</v>
      </c>
      <c r="L10" s="14">
        <v>10</v>
      </c>
      <c r="M10" s="14">
        <v>48</v>
      </c>
      <c r="N10" s="14">
        <v>42</v>
      </c>
      <c r="O10" s="14">
        <v>161</v>
      </c>
      <c r="P10" s="14">
        <v>288</v>
      </c>
      <c r="Q10" s="14">
        <v>419</v>
      </c>
      <c r="R10" s="14">
        <v>456</v>
      </c>
      <c r="S10" s="14">
        <v>400</v>
      </c>
      <c r="T10" s="14">
        <v>185</v>
      </c>
      <c r="U10" s="14">
        <v>174</v>
      </c>
    </row>
    <row r="11" spans="2:21" s="2" customFormat="1">
      <c r="B11" s="13" t="s">
        <v>200</v>
      </c>
      <c r="C11" s="14">
        <v>792</v>
      </c>
      <c r="D11" s="14">
        <v>854</v>
      </c>
      <c r="E11" s="14">
        <v>819</v>
      </c>
      <c r="F11" s="14">
        <v>941</v>
      </c>
      <c r="G11" s="14">
        <v>964</v>
      </c>
      <c r="H11" s="14">
        <v>993</v>
      </c>
      <c r="I11" s="14">
        <v>954</v>
      </c>
      <c r="J11" s="14">
        <v>742</v>
      </c>
      <c r="K11" s="14">
        <v>591</v>
      </c>
      <c r="L11" s="14">
        <v>576</v>
      </c>
      <c r="M11" s="14">
        <v>582</v>
      </c>
      <c r="N11" s="14">
        <v>594</v>
      </c>
      <c r="O11" s="14">
        <v>465</v>
      </c>
      <c r="P11" s="14">
        <v>518</v>
      </c>
      <c r="Q11" s="14">
        <v>527</v>
      </c>
      <c r="R11" s="14">
        <v>543</v>
      </c>
      <c r="S11" s="14">
        <v>546</v>
      </c>
      <c r="T11" s="14">
        <v>594</v>
      </c>
      <c r="U11" s="14">
        <v>541</v>
      </c>
    </row>
    <row r="12" spans="2:21" s="2" customFormat="1">
      <c r="B12" s="17" t="s">
        <v>201</v>
      </c>
      <c r="C12" s="28">
        <f t="shared" ref="C12:P12" si="0">SUM(C5:C11)</f>
        <v>39690</v>
      </c>
      <c r="D12" s="28">
        <f t="shared" si="0"/>
        <v>40021</v>
      </c>
      <c r="E12" s="28">
        <f t="shared" si="0"/>
        <v>42008</v>
      </c>
      <c r="F12" s="28">
        <f t="shared" si="0"/>
        <v>38888</v>
      </c>
      <c r="G12" s="28">
        <f t="shared" si="0"/>
        <v>40769</v>
      </c>
      <c r="H12" s="28">
        <f t="shared" si="0"/>
        <v>38195</v>
      </c>
      <c r="I12" s="28">
        <f t="shared" si="0"/>
        <v>37644</v>
      </c>
      <c r="J12" s="28">
        <f t="shared" si="0"/>
        <v>35378</v>
      </c>
      <c r="K12" s="28">
        <f t="shared" si="0"/>
        <v>34875</v>
      </c>
      <c r="L12" s="28">
        <f t="shared" si="0"/>
        <v>34368</v>
      </c>
      <c r="M12" s="28">
        <f t="shared" si="0"/>
        <v>34823</v>
      </c>
      <c r="N12" s="28">
        <f t="shared" si="0"/>
        <v>35742</v>
      </c>
      <c r="O12" s="28">
        <f t="shared" si="0"/>
        <v>23875</v>
      </c>
      <c r="P12" s="28">
        <f t="shared" si="0"/>
        <v>25727</v>
      </c>
      <c r="Q12" s="28">
        <f t="shared" ref="Q12:R12" si="1">SUM(Q5:Q11)</f>
        <v>26973</v>
      </c>
      <c r="R12" s="28">
        <f t="shared" si="1"/>
        <v>36718</v>
      </c>
      <c r="S12" s="28">
        <f t="shared" ref="S12:T12" si="2">SUM(S5:S11)</f>
        <v>36731</v>
      </c>
      <c r="T12" s="28">
        <f t="shared" si="2"/>
        <v>38296</v>
      </c>
      <c r="U12" s="28">
        <f t="shared" ref="U12" si="3">SUM(U5:U11)</f>
        <v>37967</v>
      </c>
    </row>
    <row r="13" spans="2:21" s="2" customFormat="1">
      <c r="B13" s="13" t="s">
        <v>202</v>
      </c>
      <c r="C13" s="14">
        <v>6510</v>
      </c>
      <c r="D13" s="14">
        <v>6697</v>
      </c>
      <c r="E13" s="14">
        <v>6863</v>
      </c>
      <c r="F13" s="14">
        <v>6361</v>
      </c>
      <c r="G13" s="14">
        <v>6675</v>
      </c>
      <c r="H13" s="14">
        <v>6190</v>
      </c>
      <c r="I13" s="14">
        <v>5674</v>
      </c>
      <c r="J13" s="14">
        <v>5263</v>
      </c>
      <c r="K13" s="14">
        <v>5099</v>
      </c>
      <c r="L13" s="14">
        <v>5352</v>
      </c>
      <c r="M13" s="14">
        <v>5862</v>
      </c>
      <c r="N13" s="14">
        <v>6395</v>
      </c>
      <c r="O13" s="14">
        <v>4295</v>
      </c>
      <c r="P13" s="14">
        <v>4919</v>
      </c>
      <c r="Q13" s="14">
        <v>5245</v>
      </c>
      <c r="R13" s="14">
        <v>5463</v>
      </c>
      <c r="S13" s="14">
        <v>5648</v>
      </c>
      <c r="T13" s="14">
        <v>5910</v>
      </c>
      <c r="U13" s="14">
        <v>5769</v>
      </c>
    </row>
    <row r="14" spans="2:21" s="2" customFormat="1">
      <c r="B14" s="13" t="s">
        <v>203</v>
      </c>
      <c r="C14" s="14">
        <v>7928</v>
      </c>
      <c r="D14" s="14">
        <v>7874</v>
      </c>
      <c r="E14" s="14">
        <v>7759</v>
      </c>
      <c r="F14" s="14">
        <v>6833</v>
      </c>
      <c r="G14" s="14">
        <v>7821</v>
      </c>
      <c r="H14" s="14">
        <v>6671</v>
      </c>
      <c r="I14" s="14">
        <v>6793</v>
      </c>
      <c r="J14" s="14">
        <v>6250</v>
      </c>
      <c r="K14" s="14">
        <v>7023</v>
      </c>
      <c r="L14" s="14">
        <v>7222</v>
      </c>
      <c r="M14" s="14">
        <v>7295</v>
      </c>
      <c r="N14" s="14">
        <v>7093</v>
      </c>
      <c r="O14" s="14">
        <v>5782</v>
      </c>
      <c r="P14" s="14">
        <v>6307</v>
      </c>
      <c r="Q14" s="14">
        <v>6745</v>
      </c>
      <c r="R14" s="14">
        <v>6620</v>
      </c>
      <c r="S14" s="14">
        <v>7339</v>
      </c>
      <c r="T14" s="14">
        <v>7802</v>
      </c>
      <c r="U14" s="14">
        <v>7468</v>
      </c>
    </row>
    <row r="15" spans="2:21" s="2" customFormat="1">
      <c r="B15" s="13" t="s">
        <v>204</v>
      </c>
      <c r="C15" s="14">
        <v>1127</v>
      </c>
      <c r="D15" s="14">
        <v>1198</v>
      </c>
      <c r="E15" s="14">
        <v>1188</v>
      </c>
      <c r="F15" s="14">
        <v>1109</v>
      </c>
      <c r="G15" s="14">
        <v>1144</v>
      </c>
      <c r="H15" s="14">
        <v>1061</v>
      </c>
      <c r="I15" s="14">
        <v>1075</v>
      </c>
      <c r="J15" s="14">
        <v>884</v>
      </c>
      <c r="K15" s="14">
        <v>887</v>
      </c>
      <c r="L15" s="14">
        <v>914</v>
      </c>
      <c r="M15" s="14">
        <v>1056</v>
      </c>
      <c r="N15" s="14">
        <v>1013</v>
      </c>
      <c r="O15" s="14">
        <v>932</v>
      </c>
      <c r="P15" s="14">
        <v>1167</v>
      </c>
      <c r="Q15" s="14">
        <v>1326</v>
      </c>
      <c r="R15" s="14">
        <v>1068</v>
      </c>
      <c r="S15" s="14">
        <v>651</v>
      </c>
      <c r="T15" s="14">
        <v>914</v>
      </c>
      <c r="U15" s="14">
        <v>1078</v>
      </c>
    </row>
    <row r="16" spans="2:21" s="2" customFormat="1">
      <c r="B16" s="13" t="s">
        <v>205</v>
      </c>
      <c r="C16" s="14">
        <v>164</v>
      </c>
      <c r="D16" s="14">
        <v>258</v>
      </c>
      <c r="E16" s="14">
        <v>81</v>
      </c>
      <c r="F16" s="14">
        <v>286</v>
      </c>
      <c r="G16" s="14">
        <v>211</v>
      </c>
      <c r="H16" s="14">
        <v>305</v>
      </c>
      <c r="I16" s="14">
        <v>129</v>
      </c>
      <c r="J16" s="14">
        <v>233</v>
      </c>
      <c r="K16" s="14">
        <v>80</v>
      </c>
      <c r="L16" s="14">
        <v>55</v>
      </c>
      <c r="M16" s="14">
        <v>58</v>
      </c>
      <c r="N16" s="14">
        <v>114</v>
      </c>
      <c r="O16" s="14">
        <v>248</v>
      </c>
      <c r="P16" s="14">
        <v>125</v>
      </c>
      <c r="Q16" s="14">
        <v>152</v>
      </c>
      <c r="R16" s="14">
        <v>429</v>
      </c>
      <c r="S16" s="14">
        <v>73</v>
      </c>
      <c r="T16" s="14">
        <v>268</v>
      </c>
      <c r="U16" s="14">
        <v>297</v>
      </c>
    </row>
    <row r="17" spans="2:21" s="2" customFormat="1">
      <c r="B17" s="13" t="s">
        <v>206</v>
      </c>
      <c r="C17" s="14">
        <v>2384</v>
      </c>
      <c r="D17" s="14">
        <v>2299</v>
      </c>
      <c r="E17" s="14">
        <v>2587</v>
      </c>
      <c r="F17" s="14">
        <v>2694</v>
      </c>
      <c r="G17" s="14">
        <v>4102</v>
      </c>
      <c r="H17" s="14">
        <v>6413</v>
      </c>
      <c r="I17" s="14">
        <v>7782</v>
      </c>
      <c r="J17" s="14">
        <v>5756</v>
      </c>
      <c r="K17" s="14">
        <v>4788</v>
      </c>
      <c r="L17" s="14">
        <v>2904</v>
      </c>
      <c r="M17" s="14">
        <v>3577</v>
      </c>
      <c r="N17" s="14">
        <v>3460</v>
      </c>
      <c r="O17" s="14">
        <v>2215</v>
      </c>
      <c r="P17" s="14">
        <v>2359</v>
      </c>
      <c r="Q17" s="14">
        <v>2746</v>
      </c>
      <c r="R17" s="14">
        <v>3924</v>
      </c>
      <c r="S17" s="14">
        <v>2317</v>
      </c>
      <c r="T17" s="14">
        <v>11628</v>
      </c>
      <c r="U17" s="14">
        <v>10558</v>
      </c>
    </row>
    <row r="18" spans="2:21" s="2" customFormat="1">
      <c r="B18" s="17" t="s">
        <v>207</v>
      </c>
      <c r="C18" s="42">
        <f t="shared" ref="C18:P18" si="4">SUM(C13:C17)</f>
        <v>18113</v>
      </c>
      <c r="D18" s="42">
        <f t="shared" si="4"/>
        <v>18326</v>
      </c>
      <c r="E18" s="42">
        <f t="shared" si="4"/>
        <v>18478</v>
      </c>
      <c r="F18" s="42">
        <f t="shared" si="4"/>
        <v>17283</v>
      </c>
      <c r="G18" s="42">
        <f t="shared" si="4"/>
        <v>19953</v>
      </c>
      <c r="H18" s="42">
        <f t="shared" si="4"/>
        <v>20640</v>
      </c>
      <c r="I18" s="42">
        <f t="shared" si="4"/>
        <v>21453</v>
      </c>
      <c r="J18" s="42">
        <f t="shared" si="4"/>
        <v>18386</v>
      </c>
      <c r="K18" s="42">
        <f t="shared" si="4"/>
        <v>17877</v>
      </c>
      <c r="L18" s="42">
        <f t="shared" si="4"/>
        <v>16447</v>
      </c>
      <c r="M18" s="42">
        <f t="shared" si="4"/>
        <v>17848</v>
      </c>
      <c r="N18" s="42">
        <f t="shared" si="4"/>
        <v>18075</v>
      </c>
      <c r="O18" s="42">
        <f t="shared" si="4"/>
        <v>13472</v>
      </c>
      <c r="P18" s="42">
        <f t="shared" si="4"/>
        <v>14877</v>
      </c>
      <c r="Q18" s="42">
        <f t="shared" ref="Q18:S18" si="5">SUM(Q13:Q17)</f>
        <v>16214</v>
      </c>
      <c r="R18" s="42">
        <f t="shared" si="5"/>
        <v>17504</v>
      </c>
      <c r="S18" s="42">
        <f t="shared" si="5"/>
        <v>16028</v>
      </c>
      <c r="T18" s="42">
        <f t="shared" ref="T18:U18" si="6">SUM(T13:T17)</f>
        <v>26522</v>
      </c>
      <c r="U18" s="42">
        <f t="shared" si="6"/>
        <v>25170</v>
      </c>
    </row>
    <row r="19" spans="2:21" s="2" customFormat="1">
      <c r="B19" s="13" t="s">
        <v>208</v>
      </c>
      <c r="C19" s="45">
        <v>0</v>
      </c>
      <c r="D19" s="45">
        <v>0</v>
      </c>
      <c r="E19" s="45">
        <v>0</v>
      </c>
      <c r="F19" s="45">
        <v>0</v>
      </c>
      <c r="G19" s="45">
        <v>0</v>
      </c>
      <c r="H19" s="45">
        <v>0</v>
      </c>
      <c r="I19" s="45">
        <v>0</v>
      </c>
      <c r="J19" s="45">
        <v>0</v>
      </c>
      <c r="K19" s="14">
        <v>2848</v>
      </c>
      <c r="L19" s="14">
        <v>2631</v>
      </c>
      <c r="M19" s="14">
        <v>2477</v>
      </c>
      <c r="N19" s="14">
        <v>1823</v>
      </c>
      <c r="O19" s="14">
        <v>19890</v>
      </c>
      <c r="P19" s="14">
        <v>21372</v>
      </c>
      <c r="Q19" s="14">
        <v>22396</v>
      </c>
      <c r="R19" s="14">
        <v>22844</v>
      </c>
      <c r="S19" s="14">
        <v>24893</v>
      </c>
      <c r="T19" s="45">
        <v>0</v>
      </c>
      <c r="U19" s="45">
        <v>0</v>
      </c>
    </row>
    <row r="20" spans="2:21" s="2" customFormat="1">
      <c r="B20" s="17" t="s">
        <v>209</v>
      </c>
      <c r="C20" s="42">
        <f t="shared" ref="C20:P20" si="7">C12+C18+C19</f>
        <v>57803</v>
      </c>
      <c r="D20" s="42">
        <f t="shared" si="7"/>
        <v>58347</v>
      </c>
      <c r="E20" s="42">
        <f t="shared" si="7"/>
        <v>60486</v>
      </c>
      <c r="F20" s="42">
        <f t="shared" si="7"/>
        <v>56171</v>
      </c>
      <c r="G20" s="42">
        <f t="shared" si="7"/>
        <v>60722</v>
      </c>
      <c r="H20" s="42">
        <f t="shared" si="7"/>
        <v>58835</v>
      </c>
      <c r="I20" s="42">
        <f t="shared" si="7"/>
        <v>59097</v>
      </c>
      <c r="J20" s="42">
        <f t="shared" si="7"/>
        <v>53764</v>
      </c>
      <c r="K20" s="42">
        <f t="shared" si="7"/>
        <v>55600</v>
      </c>
      <c r="L20" s="42">
        <f t="shared" si="7"/>
        <v>53446</v>
      </c>
      <c r="M20" s="42">
        <f t="shared" si="7"/>
        <v>55148</v>
      </c>
      <c r="N20" s="42">
        <f t="shared" si="7"/>
        <v>55640</v>
      </c>
      <c r="O20" s="42">
        <f t="shared" si="7"/>
        <v>57237</v>
      </c>
      <c r="P20" s="42">
        <f t="shared" si="7"/>
        <v>61976</v>
      </c>
      <c r="Q20" s="42">
        <f t="shared" ref="Q20:S20" si="8">Q12+Q18+Q19</f>
        <v>65583</v>
      </c>
      <c r="R20" s="42">
        <f t="shared" si="8"/>
        <v>77066</v>
      </c>
      <c r="S20" s="42">
        <f t="shared" si="8"/>
        <v>77652</v>
      </c>
      <c r="T20" s="42">
        <f t="shared" ref="T20:U20" si="9">T12+T18+T19</f>
        <v>64818</v>
      </c>
      <c r="U20" s="42">
        <f t="shared" si="9"/>
        <v>63137</v>
      </c>
    </row>
    <row r="21" spans="2:21" s="2" customFormat="1">
      <c r="B21" s="86"/>
      <c r="C21" s="44"/>
      <c r="D21" s="44"/>
      <c r="E21" s="44"/>
      <c r="F21" s="44"/>
      <c r="G21" s="44"/>
      <c r="H21" s="44"/>
      <c r="I21" s="44"/>
      <c r="J21" s="44"/>
      <c r="K21" s="44"/>
      <c r="L21" s="44"/>
      <c r="M21" s="44"/>
      <c r="N21" s="86"/>
      <c r="O21" s="86"/>
      <c r="P21" s="86"/>
      <c r="Q21" s="86"/>
      <c r="R21" s="86"/>
      <c r="S21" s="86"/>
      <c r="T21" s="86"/>
      <c r="U21" s="86"/>
    </row>
    <row r="22" spans="2:21" s="2" customFormat="1">
      <c r="B22" s="47"/>
      <c r="C22" s="16"/>
      <c r="D22" s="16"/>
      <c r="E22" s="16"/>
      <c r="F22" s="16"/>
      <c r="G22" s="16"/>
      <c r="H22" s="16"/>
      <c r="I22" s="16"/>
      <c r="J22" s="16"/>
      <c r="K22" s="16"/>
      <c r="L22" s="16"/>
      <c r="M22" s="16"/>
      <c r="N22" s="47"/>
      <c r="O22" s="47"/>
      <c r="P22" s="47"/>
      <c r="Q22" s="47"/>
      <c r="R22" s="47"/>
      <c r="S22" s="47"/>
      <c r="T22" s="47"/>
      <c r="U22" s="47"/>
    </row>
    <row r="23" spans="2:21" s="2" customFormat="1">
      <c r="B23" s="17" t="s">
        <v>210</v>
      </c>
      <c r="C23" s="42">
        <v>29988</v>
      </c>
      <c r="D23" s="42">
        <v>30946</v>
      </c>
      <c r="E23" s="42">
        <v>32116</v>
      </c>
      <c r="F23" s="42">
        <v>28861</v>
      </c>
      <c r="G23" s="42">
        <v>30764</v>
      </c>
      <c r="H23" s="42">
        <v>29622</v>
      </c>
      <c r="I23" s="42">
        <v>29887</v>
      </c>
      <c r="J23" s="42">
        <v>28953</v>
      </c>
      <c r="K23" s="42">
        <v>31027</v>
      </c>
      <c r="L23" s="42">
        <v>30380</v>
      </c>
      <c r="M23" s="42">
        <v>31725</v>
      </c>
      <c r="N23" s="42">
        <v>32998</v>
      </c>
      <c r="O23" s="42">
        <v>34722</v>
      </c>
      <c r="P23" s="42">
        <v>35359</v>
      </c>
      <c r="Q23" s="42">
        <v>36952</v>
      </c>
      <c r="R23" s="42">
        <v>37488</v>
      </c>
      <c r="S23" s="42">
        <v>38579</v>
      </c>
      <c r="T23" s="42">
        <v>44394</v>
      </c>
      <c r="U23" s="42">
        <v>43843</v>
      </c>
    </row>
    <row r="24" spans="2:21" s="2" customFormat="1">
      <c r="B24" s="13" t="s">
        <v>211</v>
      </c>
      <c r="C24" s="14">
        <v>12369</v>
      </c>
      <c r="D24" s="14">
        <v>12391</v>
      </c>
      <c r="E24" s="14">
        <v>13217</v>
      </c>
      <c r="F24" s="14">
        <v>13063</v>
      </c>
      <c r="G24" s="14">
        <v>13603</v>
      </c>
      <c r="H24" s="14">
        <v>14724</v>
      </c>
      <c r="I24" s="14">
        <v>13798</v>
      </c>
      <c r="J24" s="14">
        <v>10718</v>
      </c>
      <c r="K24" s="14">
        <v>9747</v>
      </c>
      <c r="L24" s="14">
        <v>8887</v>
      </c>
      <c r="M24" s="14">
        <v>9711</v>
      </c>
      <c r="N24" s="14">
        <v>9666</v>
      </c>
      <c r="O24" s="14">
        <v>9205</v>
      </c>
      <c r="P24" s="14">
        <v>9975</v>
      </c>
      <c r="Q24" s="14">
        <v>9410</v>
      </c>
      <c r="R24" s="14">
        <v>9029</v>
      </c>
      <c r="S24" s="14">
        <v>8460</v>
      </c>
      <c r="T24" s="14">
        <v>8297</v>
      </c>
      <c r="U24" s="14">
        <v>8226</v>
      </c>
    </row>
    <row r="25" spans="2:21" s="2" customFormat="1">
      <c r="B25" s="13" t="s">
        <v>212</v>
      </c>
      <c r="C25" s="14">
        <v>136</v>
      </c>
      <c r="D25" s="14">
        <v>199</v>
      </c>
      <c r="E25" s="14">
        <v>242</v>
      </c>
      <c r="F25" s="14">
        <v>188</v>
      </c>
      <c r="G25" s="14">
        <v>301</v>
      </c>
      <c r="H25" s="14">
        <v>332</v>
      </c>
      <c r="I25" s="14">
        <v>324</v>
      </c>
      <c r="J25" s="14">
        <v>272</v>
      </c>
      <c r="K25" s="14">
        <v>223</v>
      </c>
      <c r="L25" s="14">
        <v>206</v>
      </c>
      <c r="M25" s="14">
        <v>193</v>
      </c>
      <c r="N25" s="14">
        <v>202</v>
      </c>
      <c r="O25" s="14">
        <v>91</v>
      </c>
      <c r="P25" s="14">
        <v>76</v>
      </c>
      <c r="Q25" s="14">
        <v>57</v>
      </c>
      <c r="R25" s="14">
        <v>86</v>
      </c>
      <c r="S25" s="14">
        <v>83</v>
      </c>
      <c r="T25" s="14">
        <v>83</v>
      </c>
      <c r="U25" s="14">
        <v>74</v>
      </c>
    </row>
    <row r="26" spans="2:21" s="2" customFormat="1">
      <c r="B26" s="13" t="s">
        <v>213</v>
      </c>
      <c r="C26" s="14">
        <v>538</v>
      </c>
      <c r="D26" s="14">
        <v>620</v>
      </c>
      <c r="E26" s="14">
        <v>731</v>
      </c>
      <c r="F26" s="14">
        <v>604</v>
      </c>
      <c r="G26" s="14">
        <v>640</v>
      </c>
      <c r="H26" s="14">
        <v>614</v>
      </c>
      <c r="I26" s="14">
        <v>661</v>
      </c>
      <c r="J26" s="14">
        <v>619</v>
      </c>
      <c r="K26" s="14">
        <v>580</v>
      </c>
      <c r="L26" s="14">
        <v>578</v>
      </c>
      <c r="M26" s="14">
        <v>581</v>
      </c>
      <c r="N26" s="14">
        <v>525</v>
      </c>
      <c r="O26" s="14">
        <v>359</v>
      </c>
      <c r="P26" s="14">
        <v>341</v>
      </c>
      <c r="Q26" s="14">
        <v>339</v>
      </c>
      <c r="R26" s="14">
        <v>352</v>
      </c>
      <c r="S26" s="14">
        <v>357</v>
      </c>
      <c r="T26" s="14">
        <v>360</v>
      </c>
      <c r="U26" s="14">
        <v>340</v>
      </c>
    </row>
    <row r="27" spans="2:21" s="2" customFormat="1">
      <c r="B27" s="13" t="s">
        <v>214</v>
      </c>
      <c r="C27" s="14">
        <v>219</v>
      </c>
      <c r="D27" s="14">
        <v>220</v>
      </c>
      <c r="E27" s="14">
        <v>222</v>
      </c>
      <c r="F27" s="14">
        <v>202</v>
      </c>
      <c r="G27" s="14">
        <v>199</v>
      </c>
      <c r="H27" s="14">
        <v>168</v>
      </c>
      <c r="I27" s="14">
        <v>153</v>
      </c>
      <c r="J27" s="14">
        <v>149</v>
      </c>
      <c r="K27" s="14">
        <v>137</v>
      </c>
      <c r="L27" s="14">
        <v>142</v>
      </c>
      <c r="M27" s="14">
        <v>141</v>
      </c>
      <c r="N27" s="14">
        <v>152</v>
      </c>
      <c r="O27" s="14">
        <v>139</v>
      </c>
      <c r="P27" s="14">
        <v>210</v>
      </c>
      <c r="Q27" s="14">
        <v>210</v>
      </c>
      <c r="R27" s="14">
        <v>288</v>
      </c>
      <c r="S27" s="14">
        <v>289</v>
      </c>
      <c r="T27" s="14">
        <v>298</v>
      </c>
      <c r="U27" s="14">
        <v>296</v>
      </c>
    </row>
    <row r="28" spans="2:21" s="2" customFormat="1">
      <c r="B28" s="13" t="s">
        <v>215</v>
      </c>
      <c r="C28" s="14">
        <v>1103</v>
      </c>
      <c r="D28" s="14">
        <v>1107</v>
      </c>
      <c r="E28" s="14">
        <v>1093</v>
      </c>
      <c r="F28" s="14">
        <v>1075</v>
      </c>
      <c r="G28" s="14">
        <v>1150</v>
      </c>
      <c r="H28" s="14">
        <v>1088</v>
      </c>
      <c r="I28" s="14">
        <v>978</v>
      </c>
      <c r="J28" s="14">
        <v>899</v>
      </c>
      <c r="K28" s="14">
        <v>796</v>
      </c>
      <c r="L28" s="14">
        <v>830</v>
      </c>
      <c r="M28" s="14">
        <v>867</v>
      </c>
      <c r="N28" s="14">
        <v>926</v>
      </c>
      <c r="O28" s="14">
        <v>683</v>
      </c>
      <c r="P28" s="14">
        <v>842</v>
      </c>
      <c r="Q28" s="14">
        <v>891</v>
      </c>
      <c r="R28" s="14">
        <v>910</v>
      </c>
      <c r="S28" s="14">
        <v>924</v>
      </c>
      <c r="T28" s="14">
        <v>890</v>
      </c>
      <c r="U28" s="14">
        <v>868</v>
      </c>
    </row>
    <row r="29" spans="2:21" s="2" customFormat="1">
      <c r="B29" s="17" t="s">
        <v>216</v>
      </c>
      <c r="C29" s="42">
        <f t="shared" ref="C29:P29" si="10">SUM(C24:C28)</f>
        <v>14365</v>
      </c>
      <c r="D29" s="42">
        <f t="shared" si="10"/>
        <v>14537</v>
      </c>
      <c r="E29" s="42">
        <f t="shared" si="10"/>
        <v>15505</v>
      </c>
      <c r="F29" s="42">
        <f t="shared" si="10"/>
        <v>15132</v>
      </c>
      <c r="G29" s="42">
        <f t="shared" si="10"/>
        <v>15893</v>
      </c>
      <c r="H29" s="42">
        <f t="shared" si="10"/>
        <v>16926</v>
      </c>
      <c r="I29" s="42">
        <f t="shared" si="10"/>
        <v>15914</v>
      </c>
      <c r="J29" s="42">
        <f t="shared" si="10"/>
        <v>12657</v>
      </c>
      <c r="K29" s="42">
        <f t="shared" si="10"/>
        <v>11483</v>
      </c>
      <c r="L29" s="42">
        <f t="shared" si="10"/>
        <v>10643</v>
      </c>
      <c r="M29" s="42">
        <f t="shared" si="10"/>
        <v>11493</v>
      </c>
      <c r="N29" s="42">
        <f t="shared" si="10"/>
        <v>11471</v>
      </c>
      <c r="O29" s="42">
        <f t="shared" si="10"/>
        <v>10477</v>
      </c>
      <c r="P29" s="42">
        <f t="shared" si="10"/>
        <v>11444</v>
      </c>
      <c r="Q29" s="42">
        <f t="shared" ref="Q29:S29" si="11">SUM(Q24:Q28)</f>
        <v>10907</v>
      </c>
      <c r="R29" s="42">
        <f t="shared" si="11"/>
        <v>10665</v>
      </c>
      <c r="S29" s="42">
        <f t="shared" si="11"/>
        <v>10113</v>
      </c>
      <c r="T29" s="42">
        <f t="shared" ref="T29:U29" si="12">SUM(T24:T28)</f>
        <v>9928</v>
      </c>
      <c r="U29" s="42">
        <f t="shared" si="12"/>
        <v>9804</v>
      </c>
    </row>
    <row r="30" spans="2:21" s="2" customFormat="1">
      <c r="B30" s="13" t="s">
        <v>217</v>
      </c>
      <c r="C30" s="14">
        <v>5418</v>
      </c>
      <c r="D30" s="14">
        <v>4868</v>
      </c>
      <c r="E30" s="14">
        <v>4602</v>
      </c>
      <c r="F30" s="14">
        <v>4234</v>
      </c>
      <c r="G30" s="14">
        <v>5718</v>
      </c>
      <c r="H30" s="14">
        <v>4785</v>
      </c>
      <c r="I30" s="14">
        <v>5630</v>
      </c>
      <c r="J30" s="14">
        <v>4706</v>
      </c>
      <c r="K30" s="14">
        <v>4362</v>
      </c>
      <c r="L30" s="14">
        <v>3405</v>
      </c>
      <c r="M30" s="14">
        <v>2491</v>
      </c>
      <c r="N30" s="14">
        <v>1738</v>
      </c>
      <c r="O30" s="14">
        <v>703</v>
      </c>
      <c r="P30" s="14">
        <v>2997</v>
      </c>
      <c r="Q30" s="14">
        <v>5076</v>
      </c>
      <c r="R30" s="14">
        <v>16124</v>
      </c>
      <c r="S30" s="14">
        <v>16783</v>
      </c>
      <c r="T30" s="14">
        <v>1425</v>
      </c>
      <c r="U30" s="14">
        <v>486</v>
      </c>
    </row>
    <row r="31" spans="2:21" s="2" customFormat="1">
      <c r="B31" s="13" t="s">
        <v>218</v>
      </c>
      <c r="C31" s="14">
        <v>1160</v>
      </c>
      <c r="D31" s="14">
        <v>1214</v>
      </c>
      <c r="E31" s="14">
        <v>1228</v>
      </c>
      <c r="F31" s="14">
        <v>1234</v>
      </c>
      <c r="G31" s="14">
        <v>1294</v>
      </c>
      <c r="H31" s="14">
        <v>1265</v>
      </c>
      <c r="I31" s="14">
        <v>1380</v>
      </c>
      <c r="J31" s="14">
        <v>1138</v>
      </c>
      <c r="K31" s="14">
        <v>1262</v>
      </c>
      <c r="L31" s="14">
        <v>1294</v>
      </c>
      <c r="M31" s="14">
        <v>1345</v>
      </c>
      <c r="N31" s="14">
        <v>1309</v>
      </c>
      <c r="O31" s="14">
        <v>1321</v>
      </c>
      <c r="P31" s="14">
        <v>1413</v>
      </c>
      <c r="Q31" s="14">
        <v>1609</v>
      </c>
      <c r="R31" s="14">
        <v>1360</v>
      </c>
      <c r="S31" s="14">
        <v>1032</v>
      </c>
      <c r="T31" s="14">
        <v>1242</v>
      </c>
      <c r="U31" s="14">
        <v>1449</v>
      </c>
    </row>
    <row r="32" spans="2:21" s="2" customFormat="1">
      <c r="B32" s="13" t="s">
        <v>219</v>
      </c>
      <c r="C32" s="14">
        <v>6554</v>
      </c>
      <c r="D32" s="14">
        <v>6455</v>
      </c>
      <c r="E32" s="14">
        <v>6699</v>
      </c>
      <c r="F32" s="14">
        <v>6317</v>
      </c>
      <c r="G32" s="14">
        <v>6684</v>
      </c>
      <c r="H32" s="14">
        <v>5839</v>
      </c>
      <c r="I32" s="14">
        <v>5868</v>
      </c>
      <c r="J32" s="14">
        <v>5987</v>
      </c>
      <c r="K32" s="14">
        <v>6246</v>
      </c>
      <c r="L32" s="14">
        <v>6640</v>
      </c>
      <c r="M32" s="14">
        <v>6974</v>
      </c>
      <c r="N32" s="14">
        <v>7162</v>
      </c>
      <c r="O32" s="14">
        <v>5087</v>
      </c>
      <c r="P32" s="14">
        <v>5431</v>
      </c>
      <c r="Q32" s="14">
        <v>5788</v>
      </c>
      <c r="R32" s="14">
        <v>6045</v>
      </c>
      <c r="S32" s="14">
        <v>5969</v>
      </c>
      <c r="T32" s="14">
        <v>7372</v>
      </c>
      <c r="U32" s="14">
        <v>7149</v>
      </c>
    </row>
    <row r="33" spans="2:21" s="2" customFormat="1">
      <c r="B33" s="13" t="s">
        <v>214</v>
      </c>
      <c r="C33" s="14">
        <v>318</v>
      </c>
      <c r="D33" s="14">
        <v>327</v>
      </c>
      <c r="E33" s="14">
        <v>336</v>
      </c>
      <c r="F33" s="14">
        <v>393</v>
      </c>
      <c r="G33" s="14">
        <v>369</v>
      </c>
      <c r="H33" s="14">
        <v>397</v>
      </c>
      <c r="I33" s="14">
        <v>418</v>
      </c>
      <c r="J33" s="14">
        <v>323</v>
      </c>
      <c r="K33" s="14">
        <v>288</v>
      </c>
      <c r="L33" s="14">
        <v>320</v>
      </c>
      <c r="M33" s="14">
        <v>353</v>
      </c>
      <c r="N33" s="14">
        <v>380</v>
      </c>
      <c r="O33" s="14">
        <v>333</v>
      </c>
      <c r="P33" s="14">
        <v>338</v>
      </c>
      <c r="Q33" s="14">
        <v>349</v>
      </c>
      <c r="R33" s="14">
        <v>361</v>
      </c>
      <c r="S33" s="14">
        <v>346</v>
      </c>
      <c r="T33" s="14">
        <v>457</v>
      </c>
      <c r="U33" s="14">
        <v>406</v>
      </c>
    </row>
    <row r="34" spans="2:21" s="2" customFormat="1">
      <c r="B34" s="17" t="s">
        <v>220</v>
      </c>
      <c r="C34" s="42">
        <f t="shared" ref="C34:P34" si="13">SUM(C30:C33)</f>
        <v>13450</v>
      </c>
      <c r="D34" s="42">
        <f t="shared" si="13"/>
        <v>12864</v>
      </c>
      <c r="E34" s="42">
        <f t="shared" si="13"/>
        <v>12865</v>
      </c>
      <c r="F34" s="42">
        <f t="shared" si="13"/>
        <v>12178</v>
      </c>
      <c r="G34" s="42">
        <f t="shared" si="13"/>
        <v>14065</v>
      </c>
      <c r="H34" s="42">
        <f t="shared" si="13"/>
        <v>12286</v>
      </c>
      <c r="I34" s="42">
        <f t="shared" si="13"/>
        <v>13296</v>
      </c>
      <c r="J34" s="42">
        <f t="shared" si="13"/>
        <v>12154</v>
      </c>
      <c r="K34" s="42">
        <f t="shared" si="13"/>
        <v>12158</v>
      </c>
      <c r="L34" s="42">
        <f t="shared" si="13"/>
        <v>11659</v>
      </c>
      <c r="M34" s="42">
        <f t="shared" si="13"/>
        <v>11163</v>
      </c>
      <c r="N34" s="42">
        <f t="shared" si="13"/>
        <v>10589</v>
      </c>
      <c r="O34" s="42">
        <f t="shared" si="13"/>
        <v>7444</v>
      </c>
      <c r="P34" s="42">
        <f t="shared" si="13"/>
        <v>10179</v>
      </c>
      <c r="Q34" s="42">
        <f t="shared" ref="Q34:S34" si="14">SUM(Q30:Q33)</f>
        <v>12822</v>
      </c>
      <c r="R34" s="42">
        <f t="shared" si="14"/>
        <v>23890</v>
      </c>
      <c r="S34" s="42">
        <f t="shared" si="14"/>
        <v>24130</v>
      </c>
      <c r="T34" s="42">
        <f t="shared" ref="T34:U34" si="15">SUM(T30:T33)</f>
        <v>10496</v>
      </c>
      <c r="U34" s="42">
        <f t="shared" si="15"/>
        <v>9490</v>
      </c>
    </row>
    <row r="35" spans="2:21" s="2" customFormat="1">
      <c r="B35" s="13" t="s">
        <v>221</v>
      </c>
      <c r="C35" s="119">
        <v>0</v>
      </c>
      <c r="D35" s="119">
        <v>0</v>
      </c>
      <c r="E35" s="119">
        <v>0</v>
      </c>
      <c r="F35" s="119">
        <v>0</v>
      </c>
      <c r="G35" s="119">
        <v>0</v>
      </c>
      <c r="H35" s="119">
        <v>0</v>
      </c>
      <c r="I35" s="45">
        <v>0</v>
      </c>
      <c r="J35" s="45">
        <v>0</v>
      </c>
      <c r="K35" s="104">
        <v>932</v>
      </c>
      <c r="L35" s="104">
        <v>764</v>
      </c>
      <c r="M35" s="104">
        <v>767</v>
      </c>
      <c r="N35" s="104">
        <v>582</v>
      </c>
      <c r="O35" s="104">
        <v>4594</v>
      </c>
      <c r="P35" s="104">
        <v>4994</v>
      </c>
      <c r="Q35" s="104">
        <v>4902</v>
      </c>
      <c r="R35" s="104">
        <v>5023</v>
      </c>
      <c r="S35" s="104">
        <v>4830</v>
      </c>
      <c r="T35" s="45">
        <v>0</v>
      </c>
      <c r="U35" s="45">
        <v>0</v>
      </c>
    </row>
    <row r="36" spans="2:21" s="2" customFormat="1">
      <c r="B36" s="17" t="s">
        <v>222</v>
      </c>
      <c r="C36" s="42">
        <f t="shared" ref="C36:J36" si="16">C23+C29+C34</f>
        <v>57803</v>
      </c>
      <c r="D36" s="42">
        <f t="shared" si="16"/>
        <v>58347</v>
      </c>
      <c r="E36" s="42">
        <f t="shared" si="16"/>
        <v>60486</v>
      </c>
      <c r="F36" s="42">
        <f t="shared" si="16"/>
        <v>56171</v>
      </c>
      <c r="G36" s="42">
        <f t="shared" si="16"/>
        <v>60722</v>
      </c>
      <c r="H36" s="42">
        <f t="shared" si="16"/>
        <v>58834</v>
      </c>
      <c r="I36" s="42">
        <f t="shared" si="16"/>
        <v>59097</v>
      </c>
      <c r="J36" s="42">
        <f t="shared" si="16"/>
        <v>53764</v>
      </c>
      <c r="K36" s="42">
        <f t="shared" ref="K36:P36" si="17">K23+K29+K34+K35</f>
        <v>55600</v>
      </c>
      <c r="L36" s="42">
        <f t="shared" si="17"/>
        <v>53446</v>
      </c>
      <c r="M36" s="42">
        <f t="shared" si="17"/>
        <v>55148</v>
      </c>
      <c r="N36" s="42">
        <f t="shared" si="17"/>
        <v>55640</v>
      </c>
      <c r="O36" s="42">
        <f t="shared" si="17"/>
        <v>57237</v>
      </c>
      <c r="P36" s="42">
        <f t="shared" si="17"/>
        <v>61976</v>
      </c>
      <c r="Q36" s="42">
        <f t="shared" ref="Q36:S36" si="18">Q23+Q29+Q34+Q35</f>
        <v>65583</v>
      </c>
      <c r="R36" s="42">
        <f t="shared" si="18"/>
        <v>77066</v>
      </c>
      <c r="S36" s="42">
        <f t="shared" si="18"/>
        <v>77652</v>
      </c>
      <c r="T36" s="42">
        <f t="shared" ref="T36:U36" si="19">T23+T29+T34+T35</f>
        <v>64818</v>
      </c>
      <c r="U36" s="42">
        <f t="shared" si="19"/>
        <v>63137</v>
      </c>
    </row>
    <row r="37" spans="2:21" s="2" customFormat="1">
      <c r="B37" s="47"/>
      <c r="C37" s="47"/>
      <c r="D37" s="47"/>
      <c r="E37" s="47"/>
      <c r="F37" s="47"/>
      <c r="G37" s="47"/>
      <c r="H37" s="47"/>
      <c r="I37" s="47"/>
      <c r="J37" s="47"/>
      <c r="K37" s="47"/>
      <c r="L37" s="47"/>
      <c r="M37" s="47"/>
      <c r="N37" s="47"/>
      <c r="O37" s="47"/>
      <c r="P37" s="47"/>
      <c r="S37" s="47"/>
      <c r="T37" s="47"/>
      <c r="U37" s="47"/>
    </row>
    <row r="38" spans="2:21" s="2" customFormat="1">
      <c r="B38" s="94"/>
      <c r="C38" s="47"/>
      <c r="D38" s="47"/>
      <c r="E38" s="47"/>
      <c r="F38" s="47"/>
      <c r="G38" s="47"/>
      <c r="H38" s="47"/>
      <c r="I38" s="47"/>
      <c r="J38" s="47"/>
      <c r="K38" s="47"/>
      <c r="L38" s="47"/>
      <c r="M38" s="47"/>
      <c r="N38" s="47"/>
      <c r="O38" s="94"/>
      <c r="P38" s="94"/>
      <c r="S38" s="94"/>
      <c r="T38" s="94"/>
      <c r="U38" s="94"/>
    </row>
    <row r="39" spans="2:21">
      <c r="B39" s="37" t="s">
        <v>223</v>
      </c>
      <c r="C39" s="38" t="s">
        <v>239</v>
      </c>
      <c r="D39" s="38" t="s">
        <v>240</v>
      </c>
      <c r="E39" s="38" t="s">
        <v>237</v>
      </c>
      <c r="F39" s="38" t="s">
        <v>238</v>
      </c>
      <c r="G39" s="38" t="s">
        <v>239</v>
      </c>
      <c r="H39" s="38" t="s">
        <v>240</v>
      </c>
      <c r="I39" s="38" t="s">
        <v>237</v>
      </c>
      <c r="J39" s="38" t="s">
        <v>238</v>
      </c>
      <c r="K39" s="38" t="s">
        <v>239</v>
      </c>
      <c r="L39" s="38" t="s">
        <v>240</v>
      </c>
      <c r="M39" s="38" t="s">
        <v>237</v>
      </c>
      <c r="N39" s="38" t="s">
        <v>238</v>
      </c>
      <c r="O39" s="38" t="s">
        <v>239</v>
      </c>
      <c r="P39" s="38" t="s">
        <v>240</v>
      </c>
      <c r="Q39" s="38" t="s">
        <v>237</v>
      </c>
      <c r="R39" s="38" t="s">
        <v>238</v>
      </c>
      <c r="S39" s="38" t="s">
        <v>239</v>
      </c>
      <c r="T39" s="38" t="s">
        <v>240</v>
      </c>
      <c r="U39" s="38" t="s">
        <v>237</v>
      </c>
    </row>
    <row r="40" spans="2:21">
      <c r="B40" s="39"/>
      <c r="C40" s="40">
        <v>2019</v>
      </c>
      <c r="D40" s="40">
        <v>2019</v>
      </c>
      <c r="E40" s="40">
        <v>2019</v>
      </c>
      <c r="F40" s="40">
        <v>2019</v>
      </c>
      <c r="G40" s="39">
        <v>2020</v>
      </c>
      <c r="H40" s="40">
        <v>2020</v>
      </c>
      <c r="I40" s="39">
        <v>2020</v>
      </c>
      <c r="J40" s="39">
        <v>2020</v>
      </c>
      <c r="K40" s="39">
        <v>2021</v>
      </c>
      <c r="L40" s="39">
        <v>2021</v>
      </c>
      <c r="M40" s="39">
        <v>2021</v>
      </c>
      <c r="N40" s="39">
        <v>2021</v>
      </c>
      <c r="O40" s="39">
        <v>2022</v>
      </c>
      <c r="P40" s="39">
        <v>2022</v>
      </c>
      <c r="Q40" s="39">
        <v>2022</v>
      </c>
      <c r="R40" s="39">
        <v>2022</v>
      </c>
      <c r="S40" s="39">
        <v>2023</v>
      </c>
      <c r="T40" s="39">
        <v>2023</v>
      </c>
      <c r="U40" s="39">
        <v>2023</v>
      </c>
    </row>
    <row r="41" spans="2:21" s="2" customFormat="1">
      <c r="B41" s="48" t="s">
        <v>224</v>
      </c>
      <c r="C41" s="49">
        <v>29767</v>
      </c>
      <c r="D41" s="49">
        <v>29767</v>
      </c>
      <c r="E41" s="49">
        <v>29767</v>
      </c>
      <c r="F41" s="49">
        <v>29767</v>
      </c>
      <c r="G41" s="49">
        <f>F51</f>
        <v>28861</v>
      </c>
      <c r="H41" s="49">
        <f>F51</f>
        <v>28861</v>
      </c>
      <c r="I41" s="49">
        <f>F51</f>
        <v>28861</v>
      </c>
      <c r="J41" s="49">
        <f>F51</f>
        <v>28861</v>
      </c>
      <c r="K41" s="49">
        <f>J51</f>
        <v>28953</v>
      </c>
      <c r="L41" s="49">
        <f>J51</f>
        <v>28953</v>
      </c>
      <c r="M41" s="49">
        <f>J51</f>
        <v>28953</v>
      </c>
      <c r="N41" s="49">
        <f>J51</f>
        <v>28953</v>
      </c>
      <c r="O41" s="49">
        <f>N51</f>
        <v>32998</v>
      </c>
      <c r="P41" s="49">
        <f>N51</f>
        <v>32998</v>
      </c>
      <c r="Q41" s="49">
        <f>N51</f>
        <v>32998</v>
      </c>
      <c r="R41" s="49">
        <f>N51</f>
        <v>32998</v>
      </c>
      <c r="S41" s="49">
        <f>R51</f>
        <v>37488</v>
      </c>
      <c r="T41" s="49">
        <f>R51</f>
        <v>37488</v>
      </c>
      <c r="U41" s="49">
        <f>R51</f>
        <v>37488</v>
      </c>
    </row>
    <row r="42" spans="2:21" s="2" customFormat="1">
      <c r="B42" s="13" t="s">
        <v>225</v>
      </c>
      <c r="C42" s="46">
        <v>-138</v>
      </c>
      <c r="D42" s="46">
        <v>-139</v>
      </c>
      <c r="E42" s="46">
        <v>-135</v>
      </c>
      <c r="F42" s="46">
        <v>-133</v>
      </c>
      <c r="G42" s="46">
        <v>0</v>
      </c>
      <c r="H42" s="46">
        <v>0</v>
      </c>
      <c r="I42" s="46">
        <v>0</v>
      </c>
      <c r="J42" s="46">
        <v>0</v>
      </c>
      <c r="K42" s="46">
        <v>0</v>
      </c>
      <c r="L42" s="46">
        <v>-4</v>
      </c>
      <c r="M42" s="46">
        <v>0</v>
      </c>
      <c r="N42" s="46">
        <v>0</v>
      </c>
      <c r="O42" s="46">
        <v>0</v>
      </c>
      <c r="P42" s="46">
        <v>0</v>
      </c>
      <c r="Q42" s="46">
        <v>0</v>
      </c>
      <c r="R42" s="46">
        <v>0</v>
      </c>
      <c r="S42" s="46">
        <v>0</v>
      </c>
      <c r="T42" s="46">
        <v>0</v>
      </c>
      <c r="U42" s="46">
        <v>0</v>
      </c>
    </row>
    <row r="43" spans="2:21" s="2" customFormat="1">
      <c r="B43" s="13" t="s">
        <v>226</v>
      </c>
      <c r="C43" s="57">
        <f>IS!C40</f>
        <v>852</v>
      </c>
      <c r="D43" s="57">
        <f>IS!C40+IS!D40</f>
        <v>1658</v>
      </c>
      <c r="E43" s="57">
        <f>IS!C40+IS!D40+IS!E40</f>
        <v>2320</v>
      </c>
      <c r="F43" s="57">
        <f>IS!C40+IS!D40+IS!E40+IS!F40</f>
        <v>-199</v>
      </c>
      <c r="G43" s="57">
        <f>IS!H40</f>
        <v>827</v>
      </c>
      <c r="H43" s="57">
        <f>IS!H40+IS!I40</f>
        <v>1399</v>
      </c>
      <c r="I43" s="57">
        <f>IS!H40+IS!I40+IS!J40</f>
        <v>2051</v>
      </c>
      <c r="J43" s="57">
        <f>IS!H40+IS!I40+IS!J40+IS!K40</f>
        <v>2711</v>
      </c>
      <c r="K43" s="57">
        <f>IS!M40</f>
        <v>1104</v>
      </c>
      <c r="L43" s="57">
        <f>IS!M40+IS!N40</f>
        <v>2096</v>
      </c>
      <c r="M43" s="57">
        <f>IS!M40+IS!N40+IS!O40</f>
        <v>2964</v>
      </c>
      <c r="N43" s="57">
        <f>IS!M40+IS!N40+IS!O40+IS!P40</f>
        <v>3716</v>
      </c>
      <c r="O43" s="57">
        <f>IS!R40</f>
        <v>1303</v>
      </c>
      <c r="P43" s="57">
        <f>IS!R40+IS!S40</f>
        <v>2819</v>
      </c>
      <c r="Q43" s="57">
        <f>IS!R40+IS!S40+IS!T40</f>
        <v>4061</v>
      </c>
      <c r="R43" s="57">
        <f>IS!S40+IS!T40+IS!U40+IS!R40</f>
        <v>5257</v>
      </c>
      <c r="S43" s="57">
        <f>IS!W40</f>
        <v>1362</v>
      </c>
      <c r="T43" s="57">
        <f>IS!W40+IS!X40</f>
        <v>8389</v>
      </c>
      <c r="U43" s="57">
        <f>IS!X40+IS!W40+IS!Y40</f>
        <v>9294</v>
      </c>
    </row>
    <row r="44" spans="2:21" s="2" customFormat="1">
      <c r="B44" s="13" t="s">
        <v>140</v>
      </c>
      <c r="C44" s="57">
        <f>IS!C52</f>
        <v>795</v>
      </c>
      <c r="D44" s="57">
        <f>IS!C52+IS!D52</f>
        <v>948</v>
      </c>
      <c r="E44" s="57">
        <f>IS!C52+IS!D52+IS!E52</f>
        <v>1452</v>
      </c>
      <c r="F44" s="57">
        <f>IS!C52+IS!D52+IS!E52+IS!F52</f>
        <v>704</v>
      </c>
      <c r="G44" s="57">
        <f>IS!H52</f>
        <v>1076</v>
      </c>
      <c r="H44" s="57">
        <f>IS!H52+IS!I52</f>
        <v>-638</v>
      </c>
      <c r="I44" s="57">
        <f>IS!H52+IS!I52+IS!J52</f>
        <v>-1025</v>
      </c>
      <c r="J44" s="57">
        <f>IS!H52+IS!I52+IS!J52+IS!K52</f>
        <v>-2619</v>
      </c>
      <c r="K44" s="57">
        <f>IS!M52</f>
        <v>970</v>
      </c>
      <c r="L44" s="57">
        <f>IS!M52+IS!N52</f>
        <v>690</v>
      </c>
      <c r="M44" s="57">
        <f>IS!M52+IS!N52+IS!O52</f>
        <v>1163</v>
      </c>
      <c r="N44" s="57">
        <f>IS!M52+IS!N52+IS!O52+IS!P52</f>
        <v>1684</v>
      </c>
      <c r="O44" s="57">
        <f>IS!R52</f>
        <v>501</v>
      </c>
      <c r="P44" s="57">
        <f>IS!R52+IS!S52+1</f>
        <v>2273</v>
      </c>
      <c r="Q44" s="57">
        <f>IS!R52+IS!S52+IS!T52</f>
        <v>3826</v>
      </c>
      <c r="R44" s="57">
        <f>IS!S52+IS!T52+IS!U52+IS!R52+1</f>
        <v>3442</v>
      </c>
      <c r="S44" s="57">
        <f>IS!W52</f>
        <v>339</v>
      </c>
      <c r="T44" s="57">
        <f>IS!X52+IS!W52-1</f>
        <v>1581</v>
      </c>
      <c r="U44" s="57">
        <f>IS!Y52+IS!X52+IS!W52</f>
        <v>1213</v>
      </c>
    </row>
    <row r="45" spans="2:21" s="2" customFormat="1">
      <c r="B45" s="129" t="s">
        <v>227</v>
      </c>
      <c r="C45" s="46">
        <v>0</v>
      </c>
      <c r="D45" s="46">
        <v>0</v>
      </c>
      <c r="E45" s="46">
        <v>0</v>
      </c>
      <c r="F45" s="46">
        <v>0</v>
      </c>
      <c r="G45" s="46">
        <v>0</v>
      </c>
      <c r="H45" s="46">
        <v>0</v>
      </c>
      <c r="I45" s="46">
        <v>0</v>
      </c>
      <c r="J45" s="46">
        <v>0</v>
      </c>
      <c r="K45" s="46">
        <v>0</v>
      </c>
      <c r="L45" s="46">
        <v>0</v>
      </c>
      <c r="M45" s="46">
        <v>0</v>
      </c>
      <c r="N45" s="46">
        <v>0</v>
      </c>
      <c r="O45" s="57">
        <v>-80</v>
      </c>
      <c r="P45" s="57">
        <v>-1486</v>
      </c>
      <c r="Q45" s="57">
        <v>-2695</v>
      </c>
      <c r="R45" s="57">
        <v>-3079</v>
      </c>
      <c r="S45" s="57">
        <v>-654</v>
      </c>
      <c r="T45" s="57">
        <v>-1611</v>
      </c>
      <c r="U45" s="57">
        <v>-2802</v>
      </c>
    </row>
    <row r="46" spans="2:21" s="2" customFormat="1">
      <c r="B46" s="13" t="s">
        <v>294</v>
      </c>
      <c r="C46" s="46">
        <v>0</v>
      </c>
      <c r="D46" s="46">
        <v>0</v>
      </c>
      <c r="E46" s="46">
        <v>0</v>
      </c>
      <c r="F46" s="46">
        <v>0</v>
      </c>
      <c r="G46" s="46">
        <v>0</v>
      </c>
      <c r="H46" s="46">
        <v>0</v>
      </c>
      <c r="I46" s="46">
        <v>0</v>
      </c>
      <c r="J46" s="46">
        <v>0</v>
      </c>
      <c r="K46" s="46">
        <v>0</v>
      </c>
      <c r="L46" s="46">
        <v>0</v>
      </c>
      <c r="M46" s="46">
        <v>0</v>
      </c>
      <c r="N46" s="46">
        <v>0</v>
      </c>
      <c r="O46" s="46">
        <v>0</v>
      </c>
      <c r="P46" s="46">
        <v>0</v>
      </c>
      <c r="Q46" s="46">
        <v>0</v>
      </c>
      <c r="R46" s="46">
        <v>0</v>
      </c>
      <c r="S46" s="46">
        <v>0</v>
      </c>
      <c r="T46" s="46">
        <v>0</v>
      </c>
      <c r="U46" s="46">
        <v>0</v>
      </c>
    </row>
    <row r="47" spans="2:21" s="2" customFormat="1">
      <c r="B47" s="13" t="s">
        <v>295</v>
      </c>
      <c r="C47" s="46">
        <v>0</v>
      </c>
      <c r="D47" s="46">
        <v>0</v>
      </c>
      <c r="E47" s="46">
        <v>0</v>
      </c>
      <c r="F47" s="46">
        <v>0</v>
      </c>
      <c r="G47" s="46">
        <v>0</v>
      </c>
      <c r="H47" s="46">
        <v>0</v>
      </c>
      <c r="I47" s="46">
        <v>0</v>
      </c>
      <c r="J47" s="46">
        <v>0</v>
      </c>
      <c r="K47" s="46">
        <v>0</v>
      </c>
      <c r="L47" s="46">
        <v>0</v>
      </c>
      <c r="M47" s="46">
        <v>0</v>
      </c>
      <c r="N47" s="46">
        <v>0</v>
      </c>
      <c r="O47" s="46">
        <v>0</v>
      </c>
      <c r="P47" s="46">
        <v>0</v>
      </c>
      <c r="Q47" s="46">
        <v>0</v>
      </c>
      <c r="R47" s="46">
        <v>0</v>
      </c>
      <c r="S47" s="46">
        <v>0</v>
      </c>
      <c r="T47" s="46">
        <v>0</v>
      </c>
      <c r="U47" s="46">
        <v>0</v>
      </c>
    </row>
    <row r="48" spans="2:21" s="2" customFormat="1">
      <c r="B48" s="13" t="s">
        <v>228</v>
      </c>
      <c r="C48" s="57">
        <v>-1288</v>
      </c>
      <c r="D48" s="57">
        <v>-1288</v>
      </c>
      <c r="E48" s="57">
        <v>-1288</v>
      </c>
      <c r="F48" s="57">
        <v>-1288</v>
      </c>
      <c r="G48" s="46">
        <v>0</v>
      </c>
      <c r="H48" s="46">
        <v>0</v>
      </c>
      <c r="I48" s="46">
        <v>0</v>
      </c>
      <c r="J48" s="46">
        <v>0</v>
      </c>
      <c r="K48" s="46">
        <v>0</v>
      </c>
      <c r="L48" s="57">
        <v>-1355</v>
      </c>
      <c r="M48" s="57">
        <v>-1355</v>
      </c>
      <c r="N48" s="57">
        <v>-1355</v>
      </c>
      <c r="O48" s="46">
        <v>0</v>
      </c>
      <c r="P48" s="57">
        <v>-1481</v>
      </c>
      <c r="Q48" s="57">
        <v>-1481</v>
      </c>
      <c r="R48" s="57">
        <v>-1481</v>
      </c>
      <c r="S48" s="46">
        <v>0</v>
      </c>
      <c r="T48" s="46">
        <v>-1524</v>
      </c>
      <c r="U48" s="46">
        <v>-1524</v>
      </c>
    </row>
    <row r="49" spans="2:21" s="2" customFormat="1">
      <c r="B49" s="13" t="s">
        <v>229</v>
      </c>
      <c r="C49" s="46">
        <v>0</v>
      </c>
      <c r="D49" s="46">
        <v>0</v>
      </c>
      <c r="E49" s="46">
        <v>0</v>
      </c>
      <c r="F49" s="46">
        <v>0</v>
      </c>
      <c r="G49" s="46">
        <v>0</v>
      </c>
      <c r="H49" s="46">
        <v>0</v>
      </c>
      <c r="I49" s="46">
        <v>0</v>
      </c>
      <c r="J49" s="46">
        <v>0</v>
      </c>
      <c r="K49" s="46">
        <v>0</v>
      </c>
      <c r="L49" s="46">
        <v>0</v>
      </c>
      <c r="M49" s="46">
        <v>0</v>
      </c>
      <c r="N49" s="46">
        <v>0</v>
      </c>
      <c r="O49" s="46">
        <v>0</v>
      </c>
      <c r="P49" s="57">
        <v>236</v>
      </c>
      <c r="Q49" s="57">
        <v>243</v>
      </c>
      <c r="R49" s="57">
        <v>351</v>
      </c>
      <c r="S49" s="46">
        <v>44</v>
      </c>
      <c r="T49" s="46">
        <v>71</v>
      </c>
      <c r="U49" s="46">
        <v>174</v>
      </c>
    </row>
    <row r="50" spans="2:21" s="2" customFormat="1">
      <c r="B50" s="13" t="s">
        <v>230</v>
      </c>
      <c r="C50" s="46">
        <v>0</v>
      </c>
      <c r="D50" s="46">
        <v>0</v>
      </c>
      <c r="E50" s="46">
        <v>0</v>
      </c>
      <c r="F50" s="57">
        <v>10</v>
      </c>
      <c r="G50" s="46">
        <v>0</v>
      </c>
      <c r="H50" s="46">
        <v>0</v>
      </c>
      <c r="I50" s="46">
        <v>0</v>
      </c>
      <c r="J50" s="46">
        <v>0</v>
      </c>
      <c r="K50" s="46">
        <v>0</v>
      </c>
      <c r="L50" s="46">
        <v>0</v>
      </c>
      <c r="M50" s="46">
        <v>0</v>
      </c>
      <c r="N50" s="46">
        <v>0</v>
      </c>
      <c r="O50" s="46">
        <v>0</v>
      </c>
      <c r="P50" s="46">
        <v>0</v>
      </c>
      <c r="Q50" s="46">
        <v>0</v>
      </c>
      <c r="R50" s="46">
        <v>0</v>
      </c>
      <c r="S50" s="46">
        <v>0</v>
      </c>
      <c r="T50" s="46">
        <v>0</v>
      </c>
      <c r="U50" s="46">
        <v>0</v>
      </c>
    </row>
    <row r="51" spans="2:21" s="2" customFormat="1" ht="15.75" customHeight="1">
      <c r="B51" s="17" t="s">
        <v>231</v>
      </c>
      <c r="C51" s="28">
        <f t="shared" ref="C51:P51" si="20">SUM(C41:C50)</f>
        <v>29988</v>
      </c>
      <c r="D51" s="28">
        <f t="shared" si="20"/>
        <v>30946</v>
      </c>
      <c r="E51" s="28">
        <f t="shared" si="20"/>
        <v>32116</v>
      </c>
      <c r="F51" s="28">
        <f t="shared" si="20"/>
        <v>28861</v>
      </c>
      <c r="G51" s="28">
        <f t="shared" si="20"/>
        <v>30764</v>
      </c>
      <c r="H51" s="28">
        <f t="shared" si="20"/>
        <v>29622</v>
      </c>
      <c r="I51" s="28">
        <f t="shared" si="20"/>
        <v>29887</v>
      </c>
      <c r="J51" s="28">
        <f t="shared" si="20"/>
        <v>28953</v>
      </c>
      <c r="K51" s="28">
        <f t="shared" si="20"/>
        <v>31027</v>
      </c>
      <c r="L51" s="28">
        <f t="shared" si="20"/>
        <v>30380</v>
      </c>
      <c r="M51" s="28">
        <f t="shared" si="20"/>
        <v>31725</v>
      </c>
      <c r="N51" s="28">
        <f t="shared" si="20"/>
        <v>32998</v>
      </c>
      <c r="O51" s="28">
        <f t="shared" si="20"/>
        <v>34722</v>
      </c>
      <c r="P51" s="28">
        <f t="shared" si="20"/>
        <v>35359</v>
      </c>
      <c r="Q51" s="28">
        <f t="shared" ref="Q51:R51" si="21">SUM(Q41:Q50)</f>
        <v>36952</v>
      </c>
      <c r="R51" s="28">
        <f t="shared" si="21"/>
        <v>37488</v>
      </c>
      <c r="S51" s="28">
        <f t="shared" ref="S51:T51" si="22">SUM(S41:S50)</f>
        <v>38579</v>
      </c>
      <c r="T51" s="28">
        <f t="shared" si="22"/>
        <v>44394</v>
      </c>
      <c r="U51" s="28">
        <f t="shared" ref="U51" si="23">SUM(U41:U50)</f>
        <v>43843</v>
      </c>
    </row>
    <row r="52" spans="2:21" s="2" customFormat="1">
      <c r="B52" s="79" t="s">
        <v>232</v>
      </c>
      <c r="C52" s="87"/>
      <c r="D52" s="87"/>
      <c r="E52" s="87"/>
      <c r="F52" s="87"/>
      <c r="G52" s="87"/>
      <c r="H52" s="87"/>
      <c r="I52" s="87"/>
      <c r="J52" s="87"/>
      <c r="K52" s="87"/>
    </row>
    <row r="53" spans="2:21" s="2" customFormat="1">
      <c r="B53" s="79"/>
      <c r="C53" s="87"/>
      <c r="D53" s="87"/>
      <c r="E53" s="87"/>
      <c r="F53" s="87"/>
      <c r="G53" s="87"/>
      <c r="H53" s="87"/>
      <c r="I53" s="87"/>
      <c r="J53" s="87"/>
      <c r="K53" s="87"/>
    </row>
    <row r="54" spans="2:21" s="2" customFormat="1">
      <c r="B54" s="94"/>
      <c r="O54" s="94"/>
      <c r="P54" s="94"/>
      <c r="S54" s="94"/>
      <c r="T54" s="94"/>
      <c r="U54" s="94"/>
    </row>
    <row r="55" spans="2:21" s="2" customFormat="1">
      <c r="B55" s="37" t="s">
        <v>58</v>
      </c>
      <c r="C55" s="38" t="s">
        <v>239</v>
      </c>
      <c r="D55" s="38" t="s">
        <v>240</v>
      </c>
      <c r="E55" s="38" t="s">
        <v>237</v>
      </c>
      <c r="F55" s="38" t="s">
        <v>238</v>
      </c>
      <c r="G55" s="38" t="s">
        <v>239</v>
      </c>
      <c r="H55" s="38" t="s">
        <v>240</v>
      </c>
      <c r="I55" s="38" t="s">
        <v>237</v>
      </c>
      <c r="J55" s="38" t="s">
        <v>238</v>
      </c>
      <c r="K55" s="38" t="s">
        <v>239</v>
      </c>
      <c r="L55" s="38" t="s">
        <v>240</v>
      </c>
      <c r="M55" s="38" t="s">
        <v>237</v>
      </c>
      <c r="N55" s="38" t="s">
        <v>238</v>
      </c>
      <c r="O55" s="38" t="s">
        <v>239</v>
      </c>
      <c r="P55" s="38" t="s">
        <v>240</v>
      </c>
      <c r="Q55" s="38" t="s">
        <v>237</v>
      </c>
      <c r="R55" s="38" t="s">
        <v>238</v>
      </c>
      <c r="S55" s="38" t="s">
        <v>239</v>
      </c>
      <c r="T55" s="38" t="s">
        <v>240</v>
      </c>
      <c r="U55" s="38" t="s">
        <v>237</v>
      </c>
    </row>
    <row r="56" spans="2:21" s="2" customFormat="1">
      <c r="B56" s="39"/>
      <c r="C56" s="40">
        <v>2019</v>
      </c>
      <c r="D56" s="40">
        <v>2019</v>
      </c>
      <c r="E56" s="40">
        <v>2019</v>
      </c>
      <c r="F56" s="40">
        <v>2019</v>
      </c>
      <c r="G56" s="39">
        <v>2020</v>
      </c>
      <c r="H56" s="40">
        <v>2020</v>
      </c>
      <c r="I56" s="39">
        <v>2020</v>
      </c>
      <c r="J56" s="39">
        <v>2020</v>
      </c>
      <c r="K56" s="39">
        <v>2021</v>
      </c>
      <c r="L56" s="39">
        <v>2021</v>
      </c>
      <c r="M56" s="39">
        <v>2021</v>
      </c>
      <c r="N56" s="39">
        <v>2021</v>
      </c>
      <c r="O56" s="39">
        <v>2022</v>
      </c>
      <c r="P56" s="39">
        <v>2022</v>
      </c>
      <c r="Q56" s="39">
        <v>2022</v>
      </c>
      <c r="R56" s="39">
        <v>2022</v>
      </c>
      <c r="S56" s="39">
        <v>2023</v>
      </c>
      <c r="T56" s="39">
        <v>2023</v>
      </c>
      <c r="U56" s="39">
        <v>2023</v>
      </c>
    </row>
    <row r="57" spans="2:21" s="2" customFormat="1">
      <c r="B57" s="13" t="s">
        <v>233</v>
      </c>
      <c r="C57" s="57">
        <f t="shared" ref="C57:P57" si="24">C23</f>
        <v>29988</v>
      </c>
      <c r="D57" s="57">
        <f t="shared" si="24"/>
        <v>30946</v>
      </c>
      <c r="E57" s="57">
        <f t="shared" si="24"/>
        <v>32116</v>
      </c>
      <c r="F57" s="57">
        <f t="shared" si="24"/>
        <v>28861</v>
      </c>
      <c r="G57" s="57">
        <f t="shared" si="24"/>
        <v>30764</v>
      </c>
      <c r="H57" s="57">
        <f t="shared" si="24"/>
        <v>29622</v>
      </c>
      <c r="I57" s="57">
        <f t="shared" si="24"/>
        <v>29887</v>
      </c>
      <c r="J57" s="57">
        <f t="shared" si="24"/>
        <v>28953</v>
      </c>
      <c r="K57" s="57">
        <f t="shared" si="24"/>
        <v>31027</v>
      </c>
      <c r="L57" s="57">
        <f t="shared" si="24"/>
        <v>30380</v>
      </c>
      <c r="M57" s="57">
        <f t="shared" si="24"/>
        <v>31725</v>
      </c>
      <c r="N57" s="57">
        <f t="shared" si="24"/>
        <v>32998</v>
      </c>
      <c r="O57" s="57">
        <f t="shared" si="24"/>
        <v>34722</v>
      </c>
      <c r="P57" s="57">
        <f t="shared" si="24"/>
        <v>35359</v>
      </c>
      <c r="Q57" s="57">
        <f t="shared" ref="Q57:S57" si="25">Q23</f>
        <v>36952</v>
      </c>
      <c r="R57" s="57">
        <f t="shared" si="25"/>
        <v>37488</v>
      </c>
      <c r="S57" s="57">
        <f t="shared" si="25"/>
        <v>38579</v>
      </c>
      <c r="T57" s="57">
        <f t="shared" ref="T57" si="26">T23</f>
        <v>44394</v>
      </c>
      <c r="U57" s="57">
        <f>U23</f>
        <v>43843</v>
      </c>
    </row>
    <row r="58" spans="2:21" s="2" customFormat="1">
      <c r="B58" s="13" t="s">
        <v>209</v>
      </c>
      <c r="C58" s="57">
        <f t="shared" ref="C58:P58" si="27">C20</f>
        <v>57803</v>
      </c>
      <c r="D58" s="57">
        <f t="shared" si="27"/>
        <v>58347</v>
      </c>
      <c r="E58" s="57">
        <f t="shared" si="27"/>
        <v>60486</v>
      </c>
      <c r="F58" s="57">
        <f t="shared" si="27"/>
        <v>56171</v>
      </c>
      <c r="G58" s="57">
        <f t="shared" si="27"/>
        <v>60722</v>
      </c>
      <c r="H58" s="57">
        <f t="shared" si="27"/>
        <v>58835</v>
      </c>
      <c r="I58" s="57">
        <f t="shared" si="27"/>
        <v>59097</v>
      </c>
      <c r="J58" s="57">
        <f t="shared" si="27"/>
        <v>53764</v>
      </c>
      <c r="K58" s="57">
        <f t="shared" si="27"/>
        <v>55600</v>
      </c>
      <c r="L58" s="57">
        <f t="shared" si="27"/>
        <v>53446</v>
      </c>
      <c r="M58" s="57">
        <f t="shared" si="27"/>
        <v>55148</v>
      </c>
      <c r="N58" s="57">
        <f t="shared" si="27"/>
        <v>55640</v>
      </c>
      <c r="O58" s="57">
        <f t="shared" si="27"/>
        <v>57237</v>
      </c>
      <c r="P58" s="57">
        <f t="shared" si="27"/>
        <v>61976</v>
      </c>
      <c r="Q58" s="57">
        <f t="shared" ref="Q58:S58" si="28">Q20</f>
        <v>65583</v>
      </c>
      <c r="R58" s="57">
        <f t="shared" si="28"/>
        <v>77066</v>
      </c>
      <c r="S58" s="57">
        <f t="shared" si="28"/>
        <v>77652</v>
      </c>
      <c r="T58" s="57">
        <f t="shared" ref="T58:U58" si="29">T20</f>
        <v>64818</v>
      </c>
      <c r="U58" s="57">
        <f t="shared" si="29"/>
        <v>63137</v>
      </c>
    </row>
    <row r="59" spans="2:21" s="2" customFormat="1">
      <c r="B59" s="17" t="s">
        <v>58</v>
      </c>
      <c r="C59" s="50">
        <f t="shared" ref="C59:P59" si="30">C57/C58</f>
        <v>0.51879660225247826</v>
      </c>
      <c r="D59" s="50">
        <f t="shared" si="30"/>
        <v>0.53037859701441381</v>
      </c>
      <c r="E59" s="50">
        <f t="shared" si="30"/>
        <v>0.53096584333564789</v>
      </c>
      <c r="F59" s="50">
        <f t="shared" si="30"/>
        <v>0.51380605650602629</v>
      </c>
      <c r="G59" s="50">
        <f t="shared" si="30"/>
        <v>0.50663680379434139</v>
      </c>
      <c r="H59" s="50">
        <f t="shared" si="30"/>
        <v>0.50347582221466813</v>
      </c>
      <c r="I59" s="50">
        <f t="shared" si="30"/>
        <v>0.50572787112713002</v>
      </c>
      <c r="J59" s="50">
        <f t="shared" si="30"/>
        <v>0.53852019938992635</v>
      </c>
      <c r="K59" s="50">
        <f t="shared" si="30"/>
        <v>0.55803956834532376</v>
      </c>
      <c r="L59" s="50">
        <f t="shared" si="30"/>
        <v>0.56842420386932602</v>
      </c>
      <c r="M59" s="50">
        <f t="shared" si="30"/>
        <v>0.57527018205555958</v>
      </c>
      <c r="N59" s="50">
        <f t="shared" si="30"/>
        <v>0.59306254493170385</v>
      </c>
      <c r="O59" s="50">
        <f t="shared" si="30"/>
        <v>0.60663556790188167</v>
      </c>
      <c r="P59" s="50">
        <f t="shared" si="30"/>
        <v>0.57052730089066739</v>
      </c>
      <c r="Q59" s="50">
        <f t="shared" ref="Q59:S59" si="31">Q57/Q58</f>
        <v>0.56343869600353746</v>
      </c>
      <c r="R59" s="50">
        <f t="shared" si="31"/>
        <v>0.48644019411932632</v>
      </c>
      <c r="S59" s="50">
        <f t="shared" si="31"/>
        <v>0.49681914181218773</v>
      </c>
      <c r="T59" s="50">
        <f t="shared" ref="T59:U59" si="32">T57/T58</f>
        <v>0.68490234194205313</v>
      </c>
      <c r="U59" s="50">
        <f t="shared" si="32"/>
        <v>0.69441056749607999</v>
      </c>
    </row>
    <row r="60" spans="2:21" s="2" customFormat="1"/>
    <row r="61" spans="2:21" s="2" customFormat="1">
      <c r="C61" s="12"/>
      <c r="D61" s="12"/>
      <c r="E61" s="12"/>
      <c r="F61" s="12"/>
      <c r="G61" s="12"/>
      <c r="H61" s="12"/>
      <c r="I61" s="12"/>
      <c r="J61" s="12"/>
      <c r="K61" s="12"/>
    </row>
    <row r="62" spans="2:21" s="2" customFormat="1">
      <c r="B62" s="37" t="s">
        <v>234</v>
      </c>
      <c r="C62" s="38" t="s">
        <v>239</v>
      </c>
      <c r="D62" s="38" t="s">
        <v>240</v>
      </c>
      <c r="E62" s="38" t="s">
        <v>237</v>
      </c>
      <c r="F62" s="38" t="s">
        <v>238</v>
      </c>
      <c r="G62" s="38" t="s">
        <v>239</v>
      </c>
      <c r="H62" s="38" t="s">
        <v>240</v>
      </c>
      <c r="I62" s="38" t="s">
        <v>237</v>
      </c>
      <c r="J62" s="38" t="s">
        <v>238</v>
      </c>
      <c r="K62" s="38" t="s">
        <v>239</v>
      </c>
      <c r="L62" s="38" t="s">
        <v>240</v>
      </c>
      <c r="M62" s="38" t="s">
        <v>237</v>
      </c>
      <c r="N62" s="38" t="s">
        <v>238</v>
      </c>
      <c r="O62" s="38" t="s">
        <v>239</v>
      </c>
      <c r="P62" s="38" t="s">
        <v>240</v>
      </c>
      <c r="Q62" s="38" t="s">
        <v>237</v>
      </c>
      <c r="R62" s="38" t="s">
        <v>238</v>
      </c>
      <c r="S62" s="38" t="s">
        <v>239</v>
      </c>
      <c r="T62" s="38" t="s">
        <v>240</v>
      </c>
      <c r="U62" s="38" t="s">
        <v>237</v>
      </c>
    </row>
    <row r="63" spans="2:21" s="2" customFormat="1">
      <c r="B63" s="39"/>
      <c r="C63" s="40">
        <v>2019</v>
      </c>
      <c r="D63" s="40">
        <v>2019</v>
      </c>
      <c r="E63" s="40">
        <v>2019</v>
      </c>
      <c r="F63" s="40">
        <v>2019</v>
      </c>
      <c r="G63" s="39">
        <v>2020</v>
      </c>
      <c r="H63" s="40">
        <v>2020</v>
      </c>
      <c r="I63" s="39">
        <v>2020</v>
      </c>
      <c r="J63" s="39">
        <v>2020</v>
      </c>
      <c r="K63" s="39">
        <v>2021</v>
      </c>
      <c r="L63" s="39">
        <v>2021</v>
      </c>
      <c r="M63" s="39">
        <v>2021</v>
      </c>
      <c r="N63" s="39">
        <v>2021</v>
      </c>
      <c r="O63" s="39">
        <v>2022</v>
      </c>
      <c r="P63" s="39">
        <v>2022</v>
      </c>
      <c r="Q63" s="39">
        <v>2022</v>
      </c>
      <c r="R63" s="39">
        <v>2022</v>
      </c>
      <c r="S63" s="39">
        <v>2023</v>
      </c>
      <c r="T63" s="39">
        <v>2023</v>
      </c>
      <c r="U63" s="39">
        <v>2023</v>
      </c>
    </row>
    <row r="64" spans="2:21" s="2" customFormat="1">
      <c r="B64" s="13" t="s">
        <v>235</v>
      </c>
      <c r="C64" s="57">
        <v>4142</v>
      </c>
      <c r="D64" s="57">
        <v>4309</v>
      </c>
      <c r="E64" s="57">
        <v>4219</v>
      </c>
      <c r="F64" s="57">
        <v>3643</v>
      </c>
      <c r="G64" s="57">
        <v>4274</v>
      </c>
      <c r="H64" s="57">
        <v>3773</v>
      </c>
      <c r="I64" s="57">
        <v>3515</v>
      </c>
      <c r="J64" s="57">
        <v>2907</v>
      </c>
      <c r="K64" s="57">
        <v>3787</v>
      </c>
      <c r="L64" s="57">
        <v>3847</v>
      </c>
      <c r="M64" s="57">
        <v>3745</v>
      </c>
      <c r="N64" s="57">
        <v>3610</v>
      </c>
      <c r="O64" s="57">
        <v>4536</v>
      </c>
      <c r="P64" s="57">
        <v>5325</v>
      </c>
      <c r="Q64" s="57">
        <v>5835</v>
      </c>
      <c r="R64" s="57">
        <v>5591</v>
      </c>
      <c r="S64" s="57">
        <v>6514</v>
      </c>
      <c r="T64" s="57">
        <v>5594</v>
      </c>
      <c r="U64" s="133">
        <v>5370</v>
      </c>
    </row>
    <row r="65" spans="2:21" s="2" customFormat="1">
      <c r="B65" s="13" t="s">
        <v>195</v>
      </c>
      <c r="C65" s="57">
        <v>5813</v>
      </c>
      <c r="D65" s="57">
        <v>5882</v>
      </c>
      <c r="E65" s="57">
        <v>6185</v>
      </c>
      <c r="F65" s="57">
        <v>6057</v>
      </c>
      <c r="G65" s="57">
        <v>6266</v>
      </c>
      <c r="H65" s="57">
        <v>5773</v>
      </c>
      <c r="I65" s="57">
        <v>5631</v>
      </c>
      <c r="J65" s="57">
        <v>5336</v>
      </c>
      <c r="K65" s="57">
        <v>5508</v>
      </c>
      <c r="L65" s="57">
        <v>5415</v>
      </c>
      <c r="M65" s="57">
        <v>5561</v>
      </c>
      <c r="N65" s="57">
        <v>5934</v>
      </c>
      <c r="O65" s="57">
        <v>6041</v>
      </c>
      <c r="P65" s="57">
        <v>6445</v>
      </c>
      <c r="Q65" s="57">
        <v>6748</v>
      </c>
      <c r="R65" s="57">
        <v>7589</v>
      </c>
      <c r="S65" s="57">
        <v>7661</v>
      </c>
      <c r="T65" s="57">
        <v>7892</v>
      </c>
      <c r="U65" s="133">
        <v>7897</v>
      </c>
    </row>
    <row r="66" spans="2:21" s="2" customFormat="1">
      <c r="B66" s="13" t="s">
        <v>196</v>
      </c>
      <c r="C66" s="57">
        <v>1675</v>
      </c>
      <c r="D66" s="57">
        <v>1653</v>
      </c>
      <c r="E66" s="57">
        <v>1693</v>
      </c>
      <c r="F66" s="57">
        <v>1656</v>
      </c>
      <c r="G66" s="57">
        <v>1728</v>
      </c>
      <c r="H66" s="57">
        <v>1589</v>
      </c>
      <c r="I66" s="57">
        <v>1522</v>
      </c>
      <c r="J66" s="57">
        <v>1395</v>
      </c>
      <c r="K66" s="57">
        <v>1439</v>
      </c>
      <c r="L66" s="57">
        <v>1464</v>
      </c>
      <c r="M66" s="57">
        <v>1477</v>
      </c>
      <c r="N66" s="57">
        <v>1445</v>
      </c>
      <c r="O66" s="57">
        <v>1407</v>
      </c>
      <c r="P66" s="57">
        <v>1420</v>
      </c>
      <c r="Q66" s="57">
        <v>1441</v>
      </c>
      <c r="R66" s="57">
        <v>1507</v>
      </c>
      <c r="S66" s="57">
        <v>1506</v>
      </c>
      <c r="T66" s="57">
        <v>1555</v>
      </c>
      <c r="U66" s="133">
        <v>1659</v>
      </c>
    </row>
    <row r="67" spans="2:21" s="2" customFormat="1">
      <c r="B67" s="13" t="s">
        <v>236</v>
      </c>
      <c r="C67" s="57">
        <v>14833</v>
      </c>
      <c r="D67" s="57">
        <v>14846</v>
      </c>
      <c r="E67" s="57">
        <v>16369</v>
      </c>
      <c r="F67" s="57">
        <v>16015</v>
      </c>
      <c r="G67" s="57">
        <v>16968</v>
      </c>
      <c r="H67" s="57">
        <v>15855</v>
      </c>
      <c r="I67" s="57">
        <v>15586</v>
      </c>
      <c r="J67" s="57">
        <v>14591</v>
      </c>
      <c r="K67" s="57">
        <v>15223</v>
      </c>
      <c r="L67" s="57">
        <v>14923</v>
      </c>
      <c r="M67" s="57">
        <v>15153</v>
      </c>
      <c r="N67" s="57">
        <v>15558</v>
      </c>
      <c r="O67" s="57">
        <v>15750</v>
      </c>
      <c r="P67" s="57">
        <v>17001</v>
      </c>
      <c r="Q67" s="57">
        <v>17780</v>
      </c>
      <c r="R67" s="57">
        <v>26561</v>
      </c>
      <c r="S67" s="57">
        <v>26553</v>
      </c>
      <c r="T67" s="57">
        <v>28011</v>
      </c>
      <c r="U67" s="133">
        <v>27639</v>
      </c>
    </row>
    <row r="68" spans="2:21" s="2" customFormat="1">
      <c r="B68" s="13" t="s">
        <v>198</v>
      </c>
      <c r="C68" s="57">
        <v>20</v>
      </c>
      <c r="D68" s="57">
        <v>96</v>
      </c>
      <c r="E68" s="57">
        <v>21</v>
      </c>
      <c r="F68" s="57">
        <v>33</v>
      </c>
      <c r="G68" s="57">
        <v>35</v>
      </c>
      <c r="H68" s="57">
        <v>11</v>
      </c>
      <c r="I68" s="57">
        <v>10</v>
      </c>
      <c r="J68" s="57">
        <v>10</v>
      </c>
      <c r="K68" s="57">
        <v>18</v>
      </c>
      <c r="L68" s="57">
        <v>10</v>
      </c>
      <c r="M68" s="57">
        <v>9</v>
      </c>
      <c r="N68" s="57">
        <v>10</v>
      </c>
      <c r="O68" s="57">
        <v>52</v>
      </c>
      <c r="P68" s="57">
        <v>56</v>
      </c>
      <c r="Q68" s="57">
        <v>58</v>
      </c>
      <c r="R68" s="57">
        <v>61</v>
      </c>
      <c r="S68" s="57">
        <v>65</v>
      </c>
      <c r="T68" s="57">
        <v>59</v>
      </c>
      <c r="U68" s="133">
        <v>57</v>
      </c>
    </row>
    <row r="69" spans="2:21" s="2" customFormat="1">
      <c r="B69" s="17" t="s">
        <v>130</v>
      </c>
      <c r="C69" s="18">
        <f t="shared" ref="C69:P69" si="33">SUM(C64:C68)</f>
        <v>26483</v>
      </c>
      <c r="D69" s="18">
        <f t="shared" si="33"/>
        <v>26786</v>
      </c>
      <c r="E69" s="18">
        <f t="shared" si="33"/>
        <v>28487</v>
      </c>
      <c r="F69" s="18">
        <f t="shared" si="33"/>
        <v>27404</v>
      </c>
      <c r="G69" s="18">
        <f t="shared" si="33"/>
        <v>29271</v>
      </c>
      <c r="H69" s="18">
        <f t="shared" si="33"/>
        <v>27001</v>
      </c>
      <c r="I69" s="18">
        <f t="shared" si="33"/>
        <v>26264</v>
      </c>
      <c r="J69" s="18">
        <f t="shared" si="33"/>
        <v>24239</v>
      </c>
      <c r="K69" s="18">
        <f t="shared" si="33"/>
        <v>25975</v>
      </c>
      <c r="L69" s="18">
        <f t="shared" si="33"/>
        <v>25659</v>
      </c>
      <c r="M69" s="18">
        <f t="shared" si="33"/>
        <v>25945</v>
      </c>
      <c r="N69" s="18">
        <f t="shared" si="33"/>
        <v>26557</v>
      </c>
      <c r="O69" s="18">
        <f t="shared" si="33"/>
        <v>27786</v>
      </c>
      <c r="P69" s="18">
        <f t="shared" si="33"/>
        <v>30247</v>
      </c>
      <c r="Q69" s="18">
        <f t="shared" ref="Q69:S69" si="34">SUM(Q64:Q68)</f>
        <v>31862</v>
      </c>
      <c r="R69" s="18">
        <f t="shared" si="34"/>
        <v>41309</v>
      </c>
      <c r="S69" s="18">
        <f t="shared" si="34"/>
        <v>42299</v>
      </c>
      <c r="T69" s="18">
        <f t="shared" ref="T69:U69" si="35">SUM(T64:T68)</f>
        <v>43111</v>
      </c>
      <c r="U69" s="18">
        <f t="shared" si="35"/>
        <v>42622</v>
      </c>
    </row>
    <row r="70" spans="2:21" s="2" customFormat="1"/>
    <row r="71" spans="2:21" s="2" customFormat="1"/>
    <row r="72" spans="2:21" s="2" customFormat="1"/>
    <row r="73" spans="2:21" s="2" customFormat="1"/>
    <row r="74" spans="2:21" s="2" customFormat="1"/>
    <row r="75" spans="2:21" s="2" customFormat="1"/>
    <row r="76" spans="2:21" s="2" customFormat="1"/>
    <row r="77" spans="2:21" s="2" customFormat="1"/>
    <row r="78" spans="2:21" s="2" customFormat="1"/>
    <row r="79" spans="2:21" s="2" customFormat="1"/>
    <row r="80" spans="2:21"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1" s="2" customFormat="1"/>
    <row r="674" spans="2:21" s="2" customFormat="1"/>
    <row r="675" spans="2:21" s="2" customFormat="1"/>
    <row r="676" spans="2:21" s="2" customFormat="1"/>
    <row r="677" spans="2:21" s="2" customFormat="1"/>
    <row r="678" spans="2:21" s="2" customFormat="1"/>
    <row r="679" spans="2:21" s="2" customFormat="1"/>
    <row r="680" spans="2:21">
      <c r="B680" s="2"/>
      <c r="C680" s="2"/>
      <c r="D680" s="2"/>
      <c r="E680" s="2"/>
      <c r="F680" s="2"/>
      <c r="G680" s="2"/>
      <c r="H680" s="2"/>
      <c r="I680" s="2"/>
      <c r="J680" s="2"/>
      <c r="K680" s="2"/>
      <c r="L680" s="2"/>
      <c r="M680" s="2"/>
      <c r="N680" s="2"/>
      <c r="O680" s="2"/>
      <c r="S680" s="2"/>
      <c r="T680" s="2"/>
      <c r="U680" s="2"/>
    </row>
  </sheetData>
  <sortState xmlns:xlrd2="http://schemas.microsoft.com/office/spreadsheetml/2017/richdata2" columnSort="1" ref="C1:P69">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topLeftCell="B1" zoomScaleNormal="100" workbookViewId="0">
      <selection activeCell="B1" sqref="B1"/>
    </sheetView>
  </sheetViews>
  <sheetFormatPr defaultRowHeight="15"/>
  <cols>
    <col min="1" max="1" width="8.28515625" style="2" customWidth="1"/>
    <col min="2" max="2" width="44.7109375" customWidth="1"/>
    <col min="3" max="19" width="12.7109375" customWidth="1"/>
    <col min="20" max="21" width="13.28515625" style="2" bestFit="1" customWidth="1"/>
    <col min="22" max="25" width="12.7109375" customWidth="1"/>
    <col min="26" max="55" width="9.140625" style="2"/>
  </cols>
  <sheetData>
    <row r="1" spans="2:25" s="2" customFormat="1">
      <c r="B1" s="3" t="s">
        <v>20</v>
      </c>
      <c r="C1" s="3"/>
      <c r="D1" s="3"/>
      <c r="E1" s="3"/>
      <c r="F1" s="3"/>
      <c r="G1" s="3"/>
      <c r="H1" s="3"/>
      <c r="I1" s="3"/>
      <c r="J1" s="3"/>
      <c r="K1" s="3"/>
      <c r="L1" s="3"/>
      <c r="M1" s="3"/>
      <c r="N1" s="3"/>
      <c r="O1" s="3"/>
      <c r="P1" s="3"/>
      <c r="Q1" s="3"/>
      <c r="R1" s="3"/>
      <c r="S1" s="3"/>
      <c r="V1" s="3"/>
      <c r="W1" s="3"/>
      <c r="X1" s="3"/>
      <c r="Y1" s="3"/>
    </row>
    <row r="2" spans="2:25" s="2" customFormat="1">
      <c r="Q2" s="91"/>
      <c r="V2" s="91"/>
    </row>
    <row r="3" spans="2:25">
      <c r="B3" s="4" t="s">
        <v>241</v>
      </c>
      <c r="C3" s="10" t="s">
        <v>178</v>
      </c>
      <c r="D3" s="10" t="s">
        <v>179</v>
      </c>
      <c r="E3" s="10" t="s">
        <v>180</v>
      </c>
      <c r="F3" s="10" t="s">
        <v>181</v>
      </c>
      <c r="G3" s="10" t="s">
        <v>8</v>
      </c>
      <c r="H3" s="10" t="s">
        <v>182</v>
      </c>
      <c r="I3" s="10" t="s">
        <v>183</v>
      </c>
      <c r="J3" s="10" t="s">
        <v>184</v>
      </c>
      <c r="K3" s="10" t="s">
        <v>185</v>
      </c>
      <c r="L3" s="10" t="s">
        <v>9</v>
      </c>
      <c r="M3" s="10" t="s">
        <v>186</v>
      </c>
      <c r="N3" s="10" t="s">
        <v>187</v>
      </c>
      <c r="O3" s="10" t="s">
        <v>188</v>
      </c>
      <c r="P3" s="10" t="s">
        <v>189</v>
      </c>
      <c r="Q3" s="10" t="s">
        <v>10</v>
      </c>
      <c r="R3" s="10" t="s">
        <v>190</v>
      </c>
      <c r="S3" s="10" t="s">
        <v>191</v>
      </c>
      <c r="T3" s="10" t="s">
        <v>192</v>
      </c>
      <c r="U3" s="10" t="s">
        <v>284</v>
      </c>
      <c r="V3" s="10" t="s">
        <v>285</v>
      </c>
      <c r="W3" s="10" t="s">
        <v>287</v>
      </c>
      <c r="X3" s="10" t="s">
        <v>291</v>
      </c>
      <c r="Y3" s="10" t="s">
        <v>301</v>
      </c>
    </row>
    <row r="4" spans="2:25">
      <c r="B4" s="13" t="s">
        <v>119</v>
      </c>
      <c r="C4" s="26">
        <f>IS!C13</f>
        <v>943</v>
      </c>
      <c r="D4" s="26">
        <f>IS!D13</f>
        <v>962</v>
      </c>
      <c r="E4" s="26">
        <f>IS!E13</f>
        <v>902</v>
      </c>
      <c r="F4" s="26">
        <f>IS!F13</f>
        <v>882</v>
      </c>
      <c r="G4" s="26">
        <f>IS!G13</f>
        <v>3689</v>
      </c>
      <c r="H4" s="26">
        <f>IS!H13</f>
        <v>865</v>
      </c>
      <c r="I4" s="26">
        <f>IS!I13</f>
        <v>612</v>
      </c>
      <c r="J4" s="26">
        <f>IS!J13</f>
        <v>684</v>
      </c>
      <c r="K4" s="26">
        <f>IS!K13</f>
        <v>845</v>
      </c>
      <c r="L4" s="26">
        <f>IS!L13</f>
        <v>3006</v>
      </c>
      <c r="M4" s="26">
        <f>IS!M13</f>
        <v>982</v>
      </c>
      <c r="N4" s="26">
        <f>IS!N13</f>
        <v>1036</v>
      </c>
      <c r="O4" s="26">
        <f>IS!O13</f>
        <v>957</v>
      </c>
      <c r="P4" s="26">
        <f>IS!P13</f>
        <v>928</v>
      </c>
      <c r="Q4" s="26">
        <f>IS!Q13</f>
        <v>3903</v>
      </c>
      <c r="R4" s="26">
        <f>IS!R13</f>
        <v>1230</v>
      </c>
      <c r="S4" s="26">
        <f>IS!S13</f>
        <v>1319</v>
      </c>
      <c r="T4" s="26">
        <f>IS!T13</f>
        <v>1278</v>
      </c>
      <c r="U4" s="26">
        <f>IS!U13</f>
        <v>1239</v>
      </c>
      <c r="V4" s="26">
        <f>IS!V13</f>
        <v>5066</v>
      </c>
      <c r="W4" s="26">
        <f>IS!W13</f>
        <v>1411</v>
      </c>
      <c r="X4" s="26">
        <f>IS!X13</f>
        <v>1442</v>
      </c>
      <c r="Y4" s="26">
        <f>IS!Y13</f>
        <v>1361</v>
      </c>
    </row>
    <row r="5" spans="2:25">
      <c r="B5" s="84" t="s">
        <v>242</v>
      </c>
      <c r="C5" s="26">
        <f>-IS!C63</f>
        <v>248</v>
      </c>
      <c r="D5" s="26">
        <f>-IS!D63</f>
        <v>266</v>
      </c>
      <c r="E5" s="26">
        <f>-IS!E63</f>
        <v>264</v>
      </c>
      <c r="F5" s="26">
        <f>-IS!F63</f>
        <v>282</v>
      </c>
      <c r="G5" s="26">
        <f>-IS!G63</f>
        <v>1060</v>
      </c>
      <c r="H5" s="26">
        <f>-IS!H63</f>
        <v>254</v>
      </c>
      <c r="I5" s="26">
        <f>-IS!I63</f>
        <v>288</v>
      </c>
      <c r="J5" s="26">
        <f>-IS!J63</f>
        <v>253</v>
      </c>
      <c r="K5" s="26">
        <f>-IS!K63</f>
        <v>259</v>
      </c>
      <c r="L5" s="26">
        <f>-IS!L63</f>
        <v>1054</v>
      </c>
      <c r="M5" s="26">
        <f>-IS!M63</f>
        <v>243</v>
      </c>
      <c r="N5" s="26">
        <f>-IS!N63</f>
        <v>241</v>
      </c>
      <c r="O5" s="26">
        <f>-IS!O63</f>
        <v>243</v>
      </c>
      <c r="P5" s="26">
        <f>-IS!P63</f>
        <v>246</v>
      </c>
      <c r="Q5" s="26">
        <f>-IS!Q63</f>
        <v>973</v>
      </c>
      <c r="R5" s="26">
        <f>-IS!R63</f>
        <v>255</v>
      </c>
      <c r="S5" s="26">
        <f>-IS!S63</f>
        <v>264</v>
      </c>
      <c r="T5" s="26">
        <f>-IS!T63</f>
        <v>272</v>
      </c>
      <c r="U5" s="26">
        <f>-IS!U63</f>
        <v>302</v>
      </c>
      <c r="V5" s="26">
        <f>-IS!V63</f>
        <v>1093</v>
      </c>
      <c r="W5" s="26">
        <f>-IS!W63</f>
        <v>315</v>
      </c>
      <c r="X5" s="26">
        <f>-IS!X63</f>
        <v>317</v>
      </c>
      <c r="Y5" s="26">
        <f>-IS!Y63</f>
        <v>328</v>
      </c>
    </row>
    <row r="6" spans="2:25">
      <c r="B6" s="84" t="s">
        <v>243</v>
      </c>
      <c r="C6" s="26">
        <f>-IS!C64-IS!C66</f>
        <v>55</v>
      </c>
      <c r="D6" s="26">
        <f>-IS!D64-IS!D66</f>
        <v>54</v>
      </c>
      <c r="E6" s="26">
        <f>-IS!E64-IS!E66</f>
        <v>63</v>
      </c>
      <c r="F6" s="26">
        <f>-IS!F64-IS!F66</f>
        <v>60</v>
      </c>
      <c r="G6" s="26">
        <f>-IS!G64-IS!G66</f>
        <v>232</v>
      </c>
      <c r="H6" s="26">
        <f>-IS!H64-IS!H66</f>
        <v>62</v>
      </c>
      <c r="I6" s="26">
        <f>-IS!I64-IS!I66</f>
        <v>61</v>
      </c>
      <c r="J6" s="26">
        <f>-IS!J64-IS!J66</f>
        <v>58</v>
      </c>
      <c r="K6" s="26">
        <f>-IS!K64-IS!K66</f>
        <v>57</v>
      </c>
      <c r="L6" s="26">
        <f>-IS!L64-IS!L66</f>
        <v>238</v>
      </c>
      <c r="M6" s="26">
        <f>-IS!M64-IS!M66</f>
        <v>55</v>
      </c>
      <c r="N6" s="26">
        <f>-IS!N64-IS!N66</f>
        <v>57</v>
      </c>
      <c r="O6" s="26">
        <f>-IS!O64-IS!O66</f>
        <v>56</v>
      </c>
      <c r="P6" s="26">
        <f>-IS!P64-IS!P66</f>
        <v>63</v>
      </c>
      <c r="Q6" s="26">
        <f>-IS!Q64-IS!Q66</f>
        <v>231</v>
      </c>
      <c r="R6" s="26">
        <f>-IS!R64-IS!R66</f>
        <v>63</v>
      </c>
      <c r="S6" s="26">
        <f>-IS!S64-IS!S66</f>
        <v>69</v>
      </c>
      <c r="T6" s="26">
        <f>-IS!T64-IS!T66</f>
        <v>71</v>
      </c>
      <c r="U6" s="26">
        <f>-IS!U64-IS!U66</f>
        <v>113</v>
      </c>
      <c r="V6" s="26">
        <f>-IS!V64-IS!V66</f>
        <v>316</v>
      </c>
      <c r="W6" s="26">
        <f>-IS!W64-IS!W66</f>
        <v>130</v>
      </c>
      <c r="X6" s="26">
        <f>-IS!X64-IS!X66</f>
        <v>132</v>
      </c>
      <c r="Y6" s="26">
        <f>-IS!Y64-IS!Y66</f>
        <v>142</v>
      </c>
    </row>
    <row r="7" spans="2:25" s="2" customFormat="1">
      <c r="B7" s="13" t="s">
        <v>244</v>
      </c>
      <c r="C7" s="26">
        <f t="shared" ref="C7:S7" si="0">SUM(C4:C6)</f>
        <v>1246</v>
      </c>
      <c r="D7" s="26">
        <f t="shared" si="0"/>
        <v>1282</v>
      </c>
      <c r="E7" s="26">
        <f t="shared" si="0"/>
        <v>1229</v>
      </c>
      <c r="F7" s="26">
        <f t="shared" si="0"/>
        <v>1224</v>
      </c>
      <c r="G7" s="26">
        <f>SUM(G4:G6)</f>
        <v>4981</v>
      </c>
      <c r="H7" s="26">
        <f t="shared" si="0"/>
        <v>1181</v>
      </c>
      <c r="I7" s="26">
        <f t="shared" si="0"/>
        <v>961</v>
      </c>
      <c r="J7" s="26">
        <f t="shared" si="0"/>
        <v>995</v>
      </c>
      <c r="K7" s="26">
        <f t="shared" si="0"/>
        <v>1161</v>
      </c>
      <c r="L7" s="26">
        <f>SUM(L4:L6)</f>
        <v>4298</v>
      </c>
      <c r="M7" s="57">
        <f t="shared" si="0"/>
        <v>1280</v>
      </c>
      <c r="N7" s="57">
        <f t="shared" si="0"/>
        <v>1334</v>
      </c>
      <c r="O7" s="57">
        <f t="shared" si="0"/>
        <v>1256</v>
      </c>
      <c r="P7" s="57">
        <f t="shared" si="0"/>
        <v>1237</v>
      </c>
      <c r="Q7" s="57">
        <f>SUM(Q4:Q6)</f>
        <v>5107</v>
      </c>
      <c r="R7" s="57">
        <f t="shared" si="0"/>
        <v>1548</v>
      </c>
      <c r="S7" s="57">
        <f t="shared" si="0"/>
        <v>1652</v>
      </c>
      <c r="T7" s="57">
        <f t="shared" ref="T7:U7" si="1">SUM(T4:T6)</f>
        <v>1621</v>
      </c>
      <c r="U7" s="57">
        <f t="shared" si="1"/>
        <v>1654</v>
      </c>
      <c r="V7" s="57">
        <f>SUM(V4:V6)</f>
        <v>6475</v>
      </c>
      <c r="W7" s="57">
        <f t="shared" ref="W7:X7" si="2">SUM(W4:W6)</f>
        <v>1856</v>
      </c>
      <c r="X7" s="57">
        <f t="shared" si="2"/>
        <v>1891</v>
      </c>
      <c r="Y7" s="57">
        <f t="shared" ref="Y7" si="3">SUM(Y4:Y6)</f>
        <v>1831</v>
      </c>
    </row>
    <row r="8" spans="2:25" s="2" customFormat="1">
      <c r="B8" s="13" t="s">
        <v>245</v>
      </c>
      <c r="C8" s="26">
        <v>-145</v>
      </c>
      <c r="D8" s="26">
        <v>-279</v>
      </c>
      <c r="E8" s="26">
        <v>-320</v>
      </c>
      <c r="F8" s="26">
        <v>-432</v>
      </c>
      <c r="G8" s="26">
        <f>SUM(C8:F8)</f>
        <v>-1176</v>
      </c>
      <c r="H8" s="13">
        <v>-188</v>
      </c>
      <c r="I8" s="13">
        <v>-115</v>
      </c>
      <c r="J8" s="13">
        <v>-122</v>
      </c>
      <c r="K8" s="13">
        <v>-279</v>
      </c>
      <c r="L8" s="26">
        <f>SUM(H8:K8)</f>
        <v>-704</v>
      </c>
      <c r="M8" s="13">
        <v>-189</v>
      </c>
      <c r="N8" s="13">
        <v>-167</v>
      </c>
      <c r="O8" s="13">
        <v>-279</v>
      </c>
      <c r="P8" s="13">
        <v>-410</v>
      </c>
      <c r="Q8" s="57">
        <f>SUM(M8:P8)</f>
        <v>-1045</v>
      </c>
      <c r="R8" s="13">
        <v>-334</v>
      </c>
      <c r="S8" s="13">
        <v>-290</v>
      </c>
      <c r="T8" s="13">
        <v>-272</v>
      </c>
      <c r="U8" s="13">
        <v>-435</v>
      </c>
      <c r="V8" s="57">
        <f>SUM(R8:U8)</f>
        <v>-1331</v>
      </c>
      <c r="W8" s="13">
        <v>-397</v>
      </c>
      <c r="X8" s="13">
        <v>-374</v>
      </c>
      <c r="Y8" s="13">
        <v>-397</v>
      </c>
    </row>
    <row r="9" spans="2:25" s="2" customFormat="1">
      <c r="B9" s="51" t="s">
        <v>246</v>
      </c>
      <c r="C9" s="26">
        <v>6</v>
      </c>
      <c r="D9" s="26">
        <v>4</v>
      </c>
      <c r="E9" s="26">
        <v>-7</v>
      </c>
      <c r="F9" s="26">
        <v>4</v>
      </c>
      <c r="G9" s="26">
        <f t="shared" ref="G9:G15" si="4">SUM(C9:F9)</f>
        <v>7</v>
      </c>
      <c r="H9" s="51">
        <v>103</v>
      </c>
      <c r="I9" s="51">
        <v>26</v>
      </c>
      <c r="J9" s="51">
        <v>2</v>
      </c>
      <c r="K9" s="51">
        <v>8</v>
      </c>
      <c r="L9" s="26">
        <f t="shared" ref="L9:L13" si="5">SUM(H9:K9)</f>
        <v>139</v>
      </c>
      <c r="M9" s="51">
        <v>65</v>
      </c>
      <c r="N9" s="51">
        <v>4</v>
      </c>
      <c r="O9" s="51">
        <v>40</v>
      </c>
      <c r="P9" s="51">
        <v>5</v>
      </c>
      <c r="Q9" s="51">
        <f t="shared" ref="Q9:Q13" si="6">SUM(M9:P9)</f>
        <v>114</v>
      </c>
      <c r="R9" s="51">
        <v>5</v>
      </c>
      <c r="S9" s="51">
        <v>19</v>
      </c>
      <c r="T9" s="51">
        <v>7</v>
      </c>
      <c r="U9" s="51">
        <v>20</v>
      </c>
      <c r="V9" s="51">
        <f t="shared" ref="V9:V13" si="7">SUM(R9:U9)</f>
        <v>51</v>
      </c>
      <c r="W9" s="51">
        <v>12</v>
      </c>
      <c r="X9" s="51">
        <v>1</v>
      </c>
      <c r="Y9" s="51">
        <v>4</v>
      </c>
    </row>
    <row r="10" spans="2:25" s="2" customFormat="1">
      <c r="B10" s="51" t="s">
        <v>247</v>
      </c>
      <c r="C10" s="45">
        <v>-68</v>
      </c>
      <c r="D10" s="45">
        <v>-71</v>
      </c>
      <c r="E10" s="45">
        <v>-74</v>
      </c>
      <c r="F10" s="45">
        <v>-84</v>
      </c>
      <c r="G10" s="45">
        <f t="shared" si="4"/>
        <v>-297</v>
      </c>
      <c r="H10" s="51">
        <v>-77</v>
      </c>
      <c r="I10" s="51">
        <v>-78</v>
      </c>
      <c r="J10" s="51">
        <v>-77</v>
      </c>
      <c r="K10" s="51">
        <v>-75</v>
      </c>
      <c r="L10" s="45">
        <f t="shared" si="5"/>
        <v>-307</v>
      </c>
      <c r="M10" s="51">
        <v>-76</v>
      </c>
      <c r="N10" s="51">
        <v>-79</v>
      </c>
      <c r="O10" s="51">
        <v>-72</v>
      </c>
      <c r="P10" s="51">
        <v>-75</v>
      </c>
      <c r="Q10" s="51">
        <f t="shared" si="6"/>
        <v>-302</v>
      </c>
      <c r="R10" s="51">
        <v>-76</v>
      </c>
      <c r="S10" s="51">
        <v>-78</v>
      </c>
      <c r="T10" s="51">
        <v>-81</v>
      </c>
      <c r="U10" s="51">
        <v>-87</v>
      </c>
      <c r="V10" s="51">
        <f t="shared" si="7"/>
        <v>-322</v>
      </c>
      <c r="W10" s="51">
        <v>-85</v>
      </c>
      <c r="X10" s="51">
        <v>-88</v>
      </c>
      <c r="Y10" s="51">
        <v>-153</v>
      </c>
    </row>
    <row r="11" spans="2:25" s="2" customFormat="1">
      <c r="B11" s="51" t="s">
        <v>288</v>
      </c>
      <c r="C11" s="26">
        <v>-823</v>
      </c>
      <c r="D11" s="26">
        <v>-191</v>
      </c>
      <c r="E11" s="26">
        <v>269</v>
      </c>
      <c r="F11" s="26">
        <v>460</v>
      </c>
      <c r="G11" s="26">
        <f t="shared" si="4"/>
        <v>-285</v>
      </c>
      <c r="H11" s="51">
        <v>-437</v>
      </c>
      <c r="I11" s="51">
        <v>278</v>
      </c>
      <c r="J11" s="51">
        <v>133</v>
      </c>
      <c r="K11" s="51">
        <v>470</v>
      </c>
      <c r="L11" s="26">
        <f t="shared" si="5"/>
        <v>444</v>
      </c>
      <c r="M11" s="51">
        <v>-759</v>
      </c>
      <c r="N11" s="51">
        <v>-101</v>
      </c>
      <c r="O11" s="51">
        <v>126</v>
      </c>
      <c r="P11" s="51">
        <v>183</v>
      </c>
      <c r="Q11" s="51">
        <f t="shared" si="6"/>
        <v>-551</v>
      </c>
      <c r="R11" s="51">
        <v>-809</v>
      </c>
      <c r="S11" s="51">
        <v>-505</v>
      </c>
      <c r="T11" s="51">
        <v>-336</v>
      </c>
      <c r="U11" s="51">
        <v>525</v>
      </c>
      <c r="V11" s="51">
        <f t="shared" si="7"/>
        <v>-1125</v>
      </c>
      <c r="W11" s="51">
        <v>-821</v>
      </c>
      <c r="X11" s="51">
        <v>151</v>
      </c>
      <c r="Y11" s="51">
        <v>320</v>
      </c>
    </row>
    <row r="12" spans="2:25" s="2" customFormat="1">
      <c r="B12" s="51" t="s">
        <v>248</v>
      </c>
      <c r="C12" s="45">
        <v>0</v>
      </c>
      <c r="D12" s="45">
        <v>1</v>
      </c>
      <c r="E12" s="26">
        <v>1</v>
      </c>
      <c r="F12" s="26">
        <v>0</v>
      </c>
      <c r="G12" s="26">
        <f t="shared" si="4"/>
        <v>2</v>
      </c>
      <c r="H12" s="51">
        <v>0</v>
      </c>
      <c r="I12" s="45">
        <v>0</v>
      </c>
      <c r="J12" s="45">
        <v>0</v>
      </c>
      <c r="K12" s="51">
        <v>0</v>
      </c>
      <c r="L12" s="26">
        <f t="shared" si="5"/>
        <v>0</v>
      </c>
      <c r="M12" s="51">
        <v>0</v>
      </c>
      <c r="N12" s="51">
        <v>0</v>
      </c>
      <c r="O12" s="51">
        <v>1</v>
      </c>
      <c r="P12" s="51">
        <v>1</v>
      </c>
      <c r="Q12" s="51">
        <f t="shared" si="6"/>
        <v>2</v>
      </c>
      <c r="R12" s="51">
        <v>0</v>
      </c>
      <c r="S12" s="51">
        <v>0</v>
      </c>
      <c r="T12" s="51">
        <v>0</v>
      </c>
      <c r="U12" s="51">
        <v>0</v>
      </c>
      <c r="V12" s="51">
        <f t="shared" si="7"/>
        <v>0</v>
      </c>
      <c r="W12" s="51">
        <v>0</v>
      </c>
      <c r="X12" s="51">
        <v>8</v>
      </c>
      <c r="Y12" s="51">
        <v>0</v>
      </c>
    </row>
    <row r="13" spans="2:25" s="2" customFormat="1">
      <c r="B13" s="51" t="s">
        <v>249</v>
      </c>
      <c r="C13" s="26">
        <v>-4</v>
      </c>
      <c r="D13" s="26">
        <v>-4</v>
      </c>
      <c r="E13" s="26">
        <v>-6</v>
      </c>
      <c r="F13" s="26">
        <v>-13</v>
      </c>
      <c r="G13" s="26">
        <f t="shared" si="4"/>
        <v>-27</v>
      </c>
      <c r="H13" s="51">
        <v>-18</v>
      </c>
      <c r="I13" s="51">
        <v>0</v>
      </c>
      <c r="J13" s="51">
        <v>-3</v>
      </c>
      <c r="K13" s="51">
        <v>6</v>
      </c>
      <c r="L13" s="26">
        <f t="shared" si="5"/>
        <v>-15</v>
      </c>
      <c r="M13" s="51">
        <v>163</v>
      </c>
      <c r="N13" s="51">
        <v>-127</v>
      </c>
      <c r="O13" s="51">
        <v>-58</v>
      </c>
      <c r="P13" s="51">
        <v>-4</v>
      </c>
      <c r="Q13" s="51">
        <f t="shared" si="6"/>
        <v>-26</v>
      </c>
      <c r="R13" s="51">
        <v>-6</v>
      </c>
      <c r="S13" s="51">
        <v>0</v>
      </c>
      <c r="T13" s="51">
        <v>-11</v>
      </c>
      <c r="U13" s="51">
        <v>1</v>
      </c>
      <c r="V13" s="51">
        <f t="shared" si="7"/>
        <v>-16</v>
      </c>
      <c r="W13" s="51">
        <v>-16</v>
      </c>
      <c r="X13" s="51">
        <v>-4</v>
      </c>
      <c r="Y13" s="51">
        <v>3</v>
      </c>
    </row>
    <row r="14" spans="2:25" s="2" customFormat="1">
      <c r="B14" s="82" t="s">
        <v>250</v>
      </c>
      <c r="C14" s="28">
        <f t="shared" ref="C14" si="8">SUM(C7:C13)</f>
        <v>212</v>
      </c>
      <c r="D14" s="28">
        <f t="shared" ref="D14" si="9">SUM(D7:D13)</f>
        <v>742</v>
      </c>
      <c r="E14" s="28">
        <f t="shared" ref="E14" si="10">SUM(E7:E13)</f>
        <v>1092</v>
      </c>
      <c r="F14" s="28">
        <f t="shared" ref="F14" si="11">SUM(F7:F13)</f>
        <v>1159</v>
      </c>
      <c r="G14" s="28">
        <f t="shared" ref="G14" si="12">SUM(G7:G13)</f>
        <v>3205</v>
      </c>
      <c r="H14" s="28">
        <f t="shared" ref="H14" si="13">SUM(H7:H13)</f>
        <v>564</v>
      </c>
      <c r="I14" s="28">
        <f t="shared" ref="I14" si="14">SUM(I7:I13)</f>
        <v>1072</v>
      </c>
      <c r="J14" s="28">
        <f t="shared" ref="J14" si="15">SUM(J7:J13)</f>
        <v>928</v>
      </c>
      <c r="K14" s="28">
        <f t="shared" ref="K14" si="16">SUM(K7:K13)</f>
        <v>1291</v>
      </c>
      <c r="L14" s="28">
        <f t="shared" ref="L14" si="17">SUM(L7:L13)</f>
        <v>3855</v>
      </c>
      <c r="M14" s="28">
        <f t="shared" ref="M14" si="18">SUM(M7:M13)</f>
        <v>484</v>
      </c>
      <c r="N14" s="28">
        <f t="shared" ref="N14" si="19">SUM(N7:N13)</f>
        <v>864</v>
      </c>
      <c r="O14" s="28">
        <f t="shared" ref="O14" si="20">SUM(O7:O13)</f>
        <v>1014</v>
      </c>
      <c r="P14" s="28">
        <f t="shared" ref="P14" si="21">SUM(P7:P13)</f>
        <v>937</v>
      </c>
      <c r="Q14" s="28">
        <f t="shared" ref="Q14" si="22">SUM(Q7:Q13)</f>
        <v>3299</v>
      </c>
      <c r="R14" s="28">
        <f t="shared" ref="R14" si="23">SUM(R7:R13)</f>
        <v>328</v>
      </c>
      <c r="S14" s="28">
        <f t="shared" ref="S14" si="24">SUM(S7:S13)</f>
        <v>798</v>
      </c>
      <c r="T14" s="28">
        <f t="shared" ref="T14:W14" si="25">SUM(T7:T13)</f>
        <v>928</v>
      </c>
      <c r="U14" s="28">
        <f t="shared" si="25"/>
        <v>1678</v>
      </c>
      <c r="V14" s="28">
        <f t="shared" si="25"/>
        <v>3732</v>
      </c>
      <c r="W14" s="28">
        <f t="shared" si="25"/>
        <v>549</v>
      </c>
      <c r="X14" s="28">
        <f t="shared" ref="X14:Y14" si="26">SUM(X7:X13)</f>
        <v>1585</v>
      </c>
      <c r="Y14" s="28">
        <f t="shared" si="26"/>
        <v>1608</v>
      </c>
    </row>
    <row r="15" spans="2:25" s="2" customFormat="1">
      <c r="B15" s="82" t="s">
        <v>251</v>
      </c>
      <c r="C15" s="108">
        <v>-33</v>
      </c>
      <c r="D15" s="108">
        <v>309</v>
      </c>
      <c r="E15" s="108">
        <v>320</v>
      </c>
      <c r="F15" s="108">
        <v>366</v>
      </c>
      <c r="G15" s="108">
        <f t="shared" si="4"/>
        <v>962</v>
      </c>
      <c r="H15" s="108">
        <v>124</v>
      </c>
      <c r="I15" s="108">
        <v>368</v>
      </c>
      <c r="J15" s="108">
        <v>463</v>
      </c>
      <c r="K15" s="108">
        <v>522</v>
      </c>
      <c r="L15" s="108">
        <f t="shared" ref="L15" si="27">SUM(H15:K15)</f>
        <v>1477</v>
      </c>
      <c r="M15" s="97">
        <v>568</v>
      </c>
      <c r="N15" s="97">
        <v>466</v>
      </c>
      <c r="O15" s="97">
        <v>155</v>
      </c>
      <c r="P15" s="97">
        <v>81</v>
      </c>
      <c r="Q15" s="107">
        <f t="shared" ref="Q15" si="28">SUM(M15:P15)</f>
        <v>1270</v>
      </c>
      <c r="R15" s="97">
        <v>413</v>
      </c>
      <c r="S15" s="97">
        <v>313</v>
      </c>
      <c r="T15" s="97">
        <v>-9</v>
      </c>
      <c r="U15" s="97">
        <v>755</v>
      </c>
      <c r="V15" s="107">
        <f t="shared" ref="V15" si="29">SUM(R15:U15)</f>
        <v>1472</v>
      </c>
      <c r="W15" s="97">
        <v>30</v>
      </c>
      <c r="X15" s="97">
        <v>-356</v>
      </c>
      <c r="Y15" s="134">
        <v>0</v>
      </c>
    </row>
    <row r="16" spans="2:25" s="2" customFormat="1">
      <c r="B16" s="82" t="s">
        <v>252</v>
      </c>
      <c r="C16" s="85">
        <f t="shared" ref="C16" si="30">SUM(C14:C15)</f>
        <v>179</v>
      </c>
      <c r="D16" s="85">
        <f t="shared" ref="D16" si="31">SUM(D14:D15)</f>
        <v>1051</v>
      </c>
      <c r="E16" s="85">
        <f t="shared" ref="E16" si="32">SUM(E14:E15)</f>
        <v>1412</v>
      </c>
      <c r="F16" s="85">
        <f t="shared" ref="F16" si="33">SUM(F14:F15)</f>
        <v>1525</v>
      </c>
      <c r="G16" s="85">
        <f t="shared" ref="G16" si="34">SUM(G14:G15)</f>
        <v>4167</v>
      </c>
      <c r="H16" s="85">
        <f t="shared" ref="H16" si="35">SUM(H14:H15)</f>
        <v>688</v>
      </c>
      <c r="I16" s="85">
        <f t="shared" ref="I16" si="36">SUM(I14:I15)</f>
        <v>1440</v>
      </c>
      <c r="J16" s="85">
        <f t="shared" ref="J16" si="37">SUM(J14:J15)</f>
        <v>1391</v>
      </c>
      <c r="K16" s="85">
        <f t="shared" ref="K16" si="38">SUM(K14:K15)</f>
        <v>1813</v>
      </c>
      <c r="L16" s="85">
        <f t="shared" ref="L16" si="39">SUM(L14:L15)</f>
        <v>5332</v>
      </c>
      <c r="M16" s="85">
        <f t="shared" ref="M16" si="40">SUM(M14:M15)</f>
        <v>1052</v>
      </c>
      <c r="N16" s="85">
        <f t="shared" ref="N16" si="41">SUM(N14:N15)</f>
        <v>1330</v>
      </c>
      <c r="O16" s="85">
        <f t="shared" ref="O16" si="42">SUM(O14:O15)</f>
        <v>1169</v>
      </c>
      <c r="P16" s="85">
        <f t="shared" ref="P16" si="43">SUM(P14:P15)</f>
        <v>1018</v>
      </c>
      <c r="Q16" s="85">
        <f t="shared" ref="Q16" si="44">SUM(Q14:Q15)</f>
        <v>4569</v>
      </c>
      <c r="R16" s="85">
        <f t="shared" ref="R16" si="45">SUM(R14:R15)</f>
        <v>741</v>
      </c>
      <c r="S16" s="85">
        <f t="shared" ref="S16" si="46">SUM(S14:S15)</f>
        <v>1111</v>
      </c>
      <c r="T16" s="85">
        <f t="shared" ref="T16:W16" si="47">SUM(T14:T15)</f>
        <v>919</v>
      </c>
      <c r="U16" s="85">
        <f t="shared" si="47"/>
        <v>2433</v>
      </c>
      <c r="V16" s="85">
        <f t="shared" si="47"/>
        <v>5204</v>
      </c>
      <c r="W16" s="85">
        <f t="shared" si="47"/>
        <v>579</v>
      </c>
      <c r="X16" s="85">
        <f t="shared" ref="X16:Y16" si="48">SUM(X14:X15)</f>
        <v>1229</v>
      </c>
      <c r="Y16" s="85">
        <f t="shared" si="48"/>
        <v>1608</v>
      </c>
    </row>
    <row r="17" spans="2:25" s="2" customFormat="1">
      <c r="B17" s="111"/>
      <c r="C17" s="112"/>
      <c r="D17" s="112"/>
      <c r="E17" s="112"/>
      <c r="F17" s="112"/>
      <c r="G17" s="112"/>
      <c r="H17" s="112"/>
      <c r="I17" s="112"/>
      <c r="J17" s="112"/>
      <c r="K17" s="112"/>
      <c r="L17" s="112"/>
      <c r="M17" s="112"/>
      <c r="N17" s="112"/>
      <c r="O17" s="112"/>
      <c r="P17" s="112"/>
      <c r="Q17" s="112"/>
      <c r="R17" s="112"/>
      <c r="S17" s="112"/>
      <c r="V17" s="112"/>
      <c r="W17" s="112"/>
      <c r="X17" s="112"/>
      <c r="Y17" s="112"/>
    </row>
    <row r="18" spans="2:25" s="2" customFormat="1">
      <c r="B18" s="111"/>
      <c r="C18" s="112"/>
      <c r="D18" s="112"/>
      <c r="E18" s="112"/>
      <c r="F18" s="112"/>
      <c r="G18" s="112"/>
      <c r="H18" s="112"/>
      <c r="I18" s="112"/>
      <c r="J18" s="112"/>
      <c r="K18" s="112"/>
      <c r="L18" s="112"/>
      <c r="M18" s="112"/>
      <c r="N18" s="112"/>
      <c r="O18" s="112"/>
      <c r="P18" s="112"/>
      <c r="Q18" s="112"/>
      <c r="R18" s="112"/>
      <c r="S18" s="112"/>
      <c r="V18" s="112"/>
      <c r="W18" s="112"/>
      <c r="X18" s="112"/>
      <c r="Y18" s="112"/>
    </row>
    <row r="19" spans="2:25" s="2" customFormat="1">
      <c r="B19" s="4" t="s">
        <v>253</v>
      </c>
      <c r="C19" s="10" t="s">
        <v>178</v>
      </c>
      <c r="D19" s="10" t="s">
        <v>283</v>
      </c>
      <c r="E19" s="10" t="s">
        <v>282</v>
      </c>
      <c r="F19" s="10" t="s">
        <v>8</v>
      </c>
      <c r="G19" s="10" t="s">
        <v>8</v>
      </c>
      <c r="H19" s="10" t="s">
        <v>182</v>
      </c>
      <c r="I19" s="10" t="s">
        <v>281</v>
      </c>
      <c r="J19" s="10" t="s">
        <v>280</v>
      </c>
      <c r="K19" s="10" t="s">
        <v>9</v>
      </c>
      <c r="L19" s="10" t="s">
        <v>9</v>
      </c>
      <c r="M19" s="10" t="s">
        <v>186</v>
      </c>
      <c r="N19" s="10" t="s">
        <v>279</v>
      </c>
      <c r="O19" s="10" t="s">
        <v>278</v>
      </c>
      <c r="P19" s="10" t="s">
        <v>10</v>
      </c>
      <c r="Q19" s="10" t="s">
        <v>10</v>
      </c>
      <c r="R19" s="10" t="s">
        <v>190</v>
      </c>
      <c r="S19" s="10" t="s">
        <v>277</v>
      </c>
      <c r="T19" s="10" t="s">
        <v>276</v>
      </c>
      <c r="U19" s="10" t="s">
        <v>285</v>
      </c>
      <c r="V19" s="10" t="s">
        <v>285</v>
      </c>
      <c r="W19" s="10" t="s">
        <v>287</v>
      </c>
      <c r="X19" s="10" t="s">
        <v>292</v>
      </c>
      <c r="Y19" s="10" t="s">
        <v>302</v>
      </c>
    </row>
    <row r="20" spans="2:25" s="2" customFormat="1">
      <c r="B20" s="68" t="s">
        <v>254</v>
      </c>
      <c r="C20" s="70">
        <v>-10499</v>
      </c>
      <c r="D20" s="70">
        <v>-10499</v>
      </c>
      <c r="E20" s="70">
        <v>-10499</v>
      </c>
      <c r="F20" s="70">
        <v>-10499</v>
      </c>
      <c r="G20" s="70">
        <v>-10499</v>
      </c>
      <c r="H20" s="70">
        <v>-14914</v>
      </c>
      <c r="I20" s="70">
        <v>-14914</v>
      </c>
      <c r="J20" s="70">
        <v>-14914</v>
      </c>
      <c r="K20" s="70">
        <v>-14914</v>
      </c>
      <c r="L20" s="70">
        <v>-14914</v>
      </c>
      <c r="M20" s="70">
        <v>-10026</v>
      </c>
      <c r="N20" s="70">
        <v>-10026</v>
      </c>
      <c r="O20" s="70">
        <v>-10026</v>
      </c>
      <c r="P20" s="70">
        <v>-10026</v>
      </c>
      <c r="Q20" s="70">
        <v>-10026</v>
      </c>
      <c r="R20" s="70">
        <v>-8367</v>
      </c>
      <c r="S20" s="70">
        <v>-8367</v>
      </c>
      <c r="T20" s="70">
        <v>-8367</v>
      </c>
      <c r="U20" s="70">
        <v>-8367</v>
      </c>
      <c r="V20" s="70">
        <v>-8367</v>
      </c>
      <c r="W20" s="70">
        <v>-20897</v>
      </c>
      <c r="X20" s="70">
        <v>-20897</v>
      </c>
      <c r="Y20" s="70">
        <v>-20897</v>
      </c>
    </row>
    <row r="21" spans="2:25" s="2" customFormat="1">
      <c r="B21" s="23" t="s">
        <v>81</v>
      </c>
      <c r="C21" s="57">
        <f>C16</f>
        <v>179</v>
      </c>
      <c r="D21" s="57">
        <f>D16+C16</f>
        <v>1230</v>
      </c>
      <c r="E21" s="57">
        <f>C16+D16+E16</f>
        <v>2642</v>
      </c>
      <c r="F21" s="57">
        <f>C16+D16+E16+F16</f>
        <v>4167</v>
      </c>
      <c r="G21" s="57">
        <f>G16</f>
        <v>4167</v>
      </c>
      <c r="H21" s="57">
        <f>H16</f>
        <v>688</v>
      </c>
      <c r="I21" s="57">
        <f>I16+H16</f>
        <v>2128</v>
      </c>
      <c r="J21" s="57">
        <f>H16+I16+J16</f>
        <v>3519</v>
      </c>
      <c r="K21" s="57">
        <f>H16+I16+J16+K16</f>
        <v>5332</v>
      </c>
      <c r="L21" s="57">
        <f>L16</f>
        <v>5332</v>
      </c>
      <c r="M21" s="57">
        <f>M16</f>
        <v>1052</v>
      </c>
      <c r="N21" s="57">
        <f>N16+M16</f>
        <v>2382</v>
      </c>
      <c r="O21" s="57">
        <f>M16+N16+O16</f>
        <v>3551</v>
      </c>
      <c r="P21" s="57">
        <f>M16+N16+O16+P16</f>
        <v>4569</v>
      </c>
      <c r="Q21" s="57">
        <f>Q16</f>
        <v>4569</v>
      </c>
      <c r="R21" s="57">
        <f>R16</f>
        <v>741</v>
      </c>
      <c r="S21" s="57">
        <f>S16+R16</f>
        <v>1852</v>
      </c>
      <c r="T21" s="57">
        <f>R16+S16+T16</f>
        <v>2771</v>
      </c>
      <c r="U21" s="57">
        <f>S16+T16+U16+R16</f>
        <v>5204</v>
      </c>
      <c r="V21" s="57">
        <f>V16</f>
        <v>5204</v>
      </c>
      <c r="W21" s="57">
        <f>W16</f>
        <v>579</v>
      </c>
      <c r="X21" s="57">
        <f>X16+W21</f>
        <v>1808</v>
      </c>
      <c r="Y21" s="57">
        <f>Y16+X21</f>
        <v>3416</v>
      </c>
    </row>
    <row r="22" spans="2:25" s="2" customFormat="1">
      <c r="B22" s="51" t="s">
        <v>255</v>
      </c>
      <c r="C22" s="45">
        <v>0</v>
      </c>
      <c r="D22" s="45">
        <v>0</v>
      </c>
      <c r="E22" s="45">
        <v>0</v>
      </c>
      <c r="F22" s="45">
        <v>10</v>
      </c>
      <c r="G22" s="45">
        <v>10</v>
      </c>
      <c r="H22" s="45">
        <v>0</v>
      </c>
      <c r="I22" s="45">
        <v>0</v>
      </c>
      <c r="J22" s="45">
        <v>0</v>
      </c>
      <c r="K22" s="45">
        <v>0</v>
      </c>
      <c r="L22" s="45">
        <v>0</v>
      </c>
      <c r="M22" s="45">
        <v>0</v>
      </c>
      <c r="N22" s="45">
        <v>0</v>
      </c>
      <c r="O22" s="45">
        <v>0</v>
      </c>
      <c r="P22" s="45">
        <v>0</v>
      </c>
      <c r="Q22" s="45">
        <v>0</v>
      </c>
      <c r="R22" s="45">
        <v>0</v>
      </c>
      <c r="S22" s="45">
        <v>0</v>
      </c>
      <c r="T22" s="45">
        <v>0</v>
      </c>
      <c r="U22" s="45">
        <v>0</v>
      </c>
      <c r="V22" s="45">
        <v>0</v>
      </c>
      <c r="W22" s="45">
        <v>0</v>
      </c>
      <c r="X22" s="45">
        <v>0</v>
      </c>
      <c r="Y22" s="45">
        <v>0</v>
      </c>
    </row>
    <row r="23" spans="2:25" s="2" customFormat="1">
      <c r="B23" s="23" t="s">
        <v>256</v>
      </c>
      <c r="C23" s="57">
        <v>-61</v>
      </c>
      <c r="D23" s="57">
        <v>-133</v>
      </c>
      <c r="E23" s="57">
        <v>-226</v>
      </c>
      <c r="F23" s="57">
        <v>-353</v>
      </c>
      <c r="G23" s="57">
        <v>-353</v>
      </c>
      <c r="H23" s="57">
        <v>-104</v>
      </c>
      <c r="I23" s="57">
        <v>-181</v>
      </c>
      <c r="J23" s="57">
        <v>-205</v>
      </c>
      <c r="K23" s="57">
        <v>-325</v>
      </c>
      <c r="L23" s="57">
        <v>-325</v>
      </c>
      <c r="M23" s="57">
        <v>-76</v>
      </c>
      <c r="N23" s="57">
        <v>-21</v>
      </c>
      <c r="O23" s="57">
        <v>-8</v>
      </c>
      <c r="P23" s="57">
        <v>-98</v>
      </c>
      <c r="Q23" s="57">
        <v>-98</v>
      </c>
      <c r="R23" s="57">
        <v>-117</v>
      </c>
      <c r="S23" s="57">
        <v>-178</v>
      </c>
      <c r="T23" s="57">
        <v>-234</v>
      </c>
      <c r="U23" s="57">
        <v>-306</v>
      </c>
      <c r="V23" s="57">
        <v>-306</v>
      </c>
      <c r="W23" s="57">
        <v>-76</v>
      </c>
      <c r="X23" s="57">
        <v>-168</v>
      </c>
      <c r="Y23" s="57">
        <v>-336</v>
      </c>
    </row>
    <row r="24" spans="2:25" s="2" customFormat="1">
      <c r="B24" s="23" t="s">
        <v>257</v>
      </c>
      <c r="C24" s="57">
        <v>-165</v>
      </c>
      <c r="D24" s="57">
        <v>-243</v>
      </c>
      <c r="E24" s="57">
        <v>-289</v>
      </c>
      <c r="F24" s="57">
        <v>-377</v>
      </c>
      <c r="G24" s="57">
        <v>-377</v>
      </c>
      <c r="H24" s="57">
        <v>-70</v>
      </c>
      <c r="I24" s="57">
        <v>-156</v>
      </c>
      <c r="J24" s="57">
        <v>-226</v>
      </c>
      <c r="K24" s="57">
        <v>-319</v>
      </c>
      <c r="L24" s="57">
        <v>-319</v>
      </c>
      <c r="M24" s="57">
        <v>-80</v>
      </c>
      <c r="N24" s="57">
        <v>-121</v>
      </c>
      <c r="O24" s="57">
        <v>-166</v>
      </c>
      <c r="P24" s="57">
        <v>-199</v>
      </c>
      <c r="Q24" s="57">
        <v>-199</v>
      </c>
      <c r="R24" s="57">
        <v>-22</v>
      </c>
      <c r="S24" s="57">
        <v>12</v>
      </c>
      <c r="T24" s="57">
        <v>-77</v>
      </c>
      <c r="U24" s="57">
        <v>-150</v>
      </c>
      <c r="V24" s="57">
        <v>-150</v>
      </c>
      <c r="W24" s="57">
        <v>-315</v>
      </c>
      <c r="X24" s="57">
        <v>-275</v>
      </c>
      <c r="Y24" s="57">
        <v>-343</v>
      </c>
    </row>
    <row r="25" spans="2:25" s="2" customFormat="1">
      <c r="B25" s="23" t="s">
        <v>258</v>
      </c>
      <c r="C25" s="57">
        <v>-235</v>
      </c>
      <c r="D25" s="57">
        <v>-506</v>
      </c>
      <c r="E25" s="57">
        <v>-678</v>
      </c>
      <c r="F25" s="57">
        <v>-763</v>
      </c>
      <c r="G25" s="57">
        <v>-763</v>
      </c>
      <c r="H25" s="57">
        <v>-259</v>
      </c>
      <c r="I25" s="57">
        <v>-437</v>
      </c>
      <c r="J25" s="57">
        <v>-569</v>
      </c>
      <c r="K25" s="57">
        <v>-772</v>
      </c>
      <c r="L25" s="57">
        <v>-772</v>
      </c>
      <c r="M25" s="57">
        <v>-171</v>
      </c>
      <c r="N25" s="57">
        <v>-420</v>
      </c>
      <c r="O25" s="57">
        <v>-721</v>
      </c>
      <c r="P25" s="57">
        <v>-962</v>
      </c>
      <c r="Q25" s="57">
        <v>-962</v>
      </c>
      <c r="R25" s="57">
        <v>-202</v>
      </c>
      <c r="S25" s="57">
        <v>-703</v>
      </c>
      <c r="T25" s="57">
        <v>-978</v>
      </c>
      <c r="U25" s="57">
        <v>-1443</v>
      </c>
      <c r="V25" s="57">
        <v>-1443</v>
      </c>
      <c r="W25" s="57">
        <v>-292</v>
      </c>
      <c r="X25" s="57">
        <v>-811</v>
      </c>
      <c r="Y25" s="57">
        <v>-1108</v>
      </c>
    </row>
    <row r="26" spans="2:25" s="2" customFormat="1">
      <c r="B26" s="68" t="s">
        <v>63</v>
      </c>
      <c r="C26" s="70">
        <f t="shared" ref="C26:S26" si="49">SUM(C21:C25)</f>
        <v>-282</v>
      </c>
      <c r="D26" s="70">
        <f t="shared" si="49"/>
        <v>348</v>
      </c>
      <c r="E26" s="70">
        <f t="shared" si="49"/>
        <v>1449</v>
      </c>
      <c r="F26" s="70">
        <f t="shared" si="49"/>
        <v>2684</v>
      </c>
      <c r="G26" s="70">
        <f t="shared" si="49"/>
        <v>2684</v>
      </c>
      <c r="H26" s="70">
        <f t="shared" si="49"/>
        <v>255</v>
      </c>
      <c r="I26" s="70">
        <f t="shared" si="49"/>
        <v>1354</v>
      </c>
      <c r="J26" s="70">
        <f t="shared" si="49"/>
        <v>2519</v>
      </c>
      <c r="K26" s="70">
        <f t="shared" si="49"/>
        <v>3916</v>
      </c>
      <c r="L26" s="70">
        <f t="shared" si="49"/>
        <v>3916</v>
      </c>
      <c r="M26" s="70">
        <f t="shared" si="49"/>
        <v>725</v>
      </c>
      <c r="N26" s="70">
        <f t="shared" si="49"/>
        <v>1820</v>
      </c>
      <c r="O26" s="70">
        <f t="shared" si="49"/>
        <v>2656</v>
      </c>
      <c r="P26" s="70">
        <f t="shared" si="49"/>
        <v>3310</v>
      </c>
      <c r="Q26" s="70">
        <f t="shared" si="49"/>
        <v>3310</v>
      </c>
      <c r="R26" s="70">
        <f t="shared" si="49"/>
        <v>400</v>
      </c>
      <c r="S26" s="70">
        <f t="shared" si="49"/>
        <v>983</v>
      </c>
      <c r="T26" s="70">
        <f t="shared" ref="T26:U26" si="50">SUM(T21:T25)</f>
        <v>1482</v>
      </c>
      <c r="U26" s="70">
        <f t="shared" si="50"/>
        <v>3305</v>
      </c>
      <c r="V26" s="70">
        <f t="shared" ref="V26" si="51">SUM(V21:V25)</f>
        <v>3305</v>
      </c>
      <c r="W26" s="70">
        <f t="shared" ref="W26:X26" si="52">SUM(W21:W25)</f>
        <v>-104</v>
      </c>
      <c r="X26" s="70">
        <f t="shared" si="52"/>
        <v>554</v>
      </c>
      <c r="Y26" s="70">
        <f t="shared" ref="Y26" si="53">SUM(Y21:Y25)</f>
        <v>1629</v>
      </c>
    </row>
    <row r="27" spans="2:25" s="2" customFormat="1">
      <c r="B27" s="23" t="s">
        <v>259</v>
      </c>
      <c r="C27" s="57">
        <v>-1099</v>
      </c>
      <c r="D27" s="57">
        <v>-1108</v>
      </c>
      <c r="E27" s="57">
        <v>-2241</v>
      </c>
      <c r="F27" s="57">
        <v>-3066</v>
      </c>
      <c r="G27" s="57">
        <v>-3066</v>
      </c>
      <c r="H27" s="57">
        <v>-3</v>
      </c>
      <c r="I27" s="57">
        <v>3</v>
      </c>
      <c r="J27" s="57">
        <v>3</v>
      </c>
      <c r="K27" s="57">
        <v>3</v>
      </c>
      <c r="L27" s="57">
        <v>3</v>
      </c>
      <c r="M27" s="57">
        <v>-157</v>
      </c>
      <c r="N27" s="57">
        <v>-174</v>
      </c>
      <c r="O27" s="57">
        <v>-181</v>
      </c>
      <c r="P27" s="57">
        <v>-573</v>
      </c>
      <c r="Q27" s="57">
        <v>-573</v>
      </c>
      <c r="R27" s="57">
        <v>-1</v>
      </c>
      <c r="S27" s="57">
        <v>-248</v>
      </c>
      <c r="T27" s="57">
        <v>-264</v>
      </c>
      <c r="U27" s="57">
        <v>-11199</v>
      </c>
      <c r="V27" s="57">
        <v>-11199</v>
      </c>
      <c r="W27" s="57">
        <v>-45</v>
      </c>
      <c r="X27" s="57">
        <v>-431</v>
      </c>
      <c r="Y27" s="57">
        <v>-416</v>
      </c>
    </row>
    <row r="28" spans="2:25" s="2" customFormat="1">
      <c r="B28" s="23" t="s">
        <v>260</v>
      </c>
      <c r="C28" s="45">
        <v>0</v>
      </c>
      <c r="D28" s="45">
        <v>0</v>
      </c>
      <c r="E28" s="45">
        <v>0</v>
      </c>
      <c r="F28" s="45">
        <v>0</v>
      </c>
      <c r="G28" s="45">
        <v>0</v>
      </c>
      <c r="H28" s="45">
        <v>27</v>
      </c>
      <c r="I28" s="45">
        <v>147</v>
      </c>
      <c r="J28" s="45">
        <v>147</v>
      </c>
      <c r="K28" s="45">
        <v>147</v>
      </c>
      <c r="L28" s="45">
        <v>147</v>
      </c>
      <c r="M28" s="45">
        <v>-12</v>
      </c>
      <c r="N28" s="45">
        <v>143</v>
      </c>
      <c r="O28" s="45">
        <v>143</v>
      </c>
      <c r="P28" s="45">
        <v>616</v>
      </c>
      <c r="Q28" s="45">
        <v>616</v>
      </c>
      <c r="R28" s="45">
        <v>149</v>
      </c>
      <c r="S28" s="45">
        <v>149</v>
      </c>
      <c r="T28" s="45">
        <v>149</v>
      </c>
      <c r="U28" s="45">
        <v>149</v>
      </c>
      <c r="V28" s="45">
        <v>149</v>
      </c>
      <c r="W28" s="45">
        <v>0</v>
      </c>
      <c r="X28" s="57">
        <v>26442</v>
      </c>
      <c r="Y28" s="57">
        <v>26328</v>
      </c>
    </row>
    <row r="29" spans="2:25" s="2" customFormat="1">
      <c r="B29" s="23" t="s">
        <v>261</v>
      </c>
      <c r="C29" s="45">
        <v>0</v>
      </c>
      <c r="D29" s="57">
        <v>-1288</v>
      </c>
      <c r="E29" s="57">
        <v>-1288</v>
      </c>
      <c r="F29" s="57">
        <v>-1288</v>
      </c>
      <c r="G29" s="57">
        <v>-1288</v>
      </c>
      <c r="H29" s="45">
        <v>0</v>
      </c>
      <c r="I29" s="45">
        <v>0</v>
      </c>
      <c r="J29" s="45">
        <v>0</v>
      </c>
      <c r="K29" s="45">
        <v>0</v>
      </c>
      <c r="L29" s="45">
        <v>0</v>
      </c>
      <c r="M29" s="45">
        <v>0</v>
      </c>
      <c r="N29" s="57">
        <v>-1355</v>
      </c>
      <c r="O29" s="57">
        <v>-1355</v>
      </c>
      <c r="P29" s="57">
        <v>-1355</v>
      </c>
      <c r="Q29" s="57">
        <v>-1355</v>
      </c>
      <c r="R29" s="45">
        <v>0</v>
      </c>
      <c r="S29" s="57">
        <v>-1481</v>
      </c>
      <c r="T29" s="57">
        <v>-1481</v>
      </c>
      <c r="U29" s="57">
        <v>-1481</v>
      </c>
      <c r="V29" s="57">
        <v>-1481</v>
      </c>
      <c r="W29" s="45">
        <v>0</v>
      </c>
      <c r="X29" s="57">
        <v>-1524</v>
      </c>
      <c r="Y29" s="57">
        <v>-1524</v>
      </c>
    </row>
    <row r="30" spans="2:25" s="2" customFormat="1">
      <c r="B30" s="13" t="s">
        <v>262</v>
      </c>
      <c r="C30" s="45">
        <v>0</v>
      </c>
      <c r="D30" s="45">
        <v>0</v>
      </c>
      <c r="E30" s="45">
        <v>0</v>
      </c>
      <c r="F30" s="45">
        <v>0</v>
      </c>
      <c r="G30" s="45">
        <v>0</v>
      </c>
      <c r="H30" s="45">
        <v>0</v>
      </c>
      <c r="I30" s="45">
        <v>0</v>
      </c>
      <c r="J30" s="45">
        <v>0</v>
      </c>
      <c r="K30" s="45">
        <v>0</v>
      </c>
      <c r="L30" s="45">
        <v>0</v>
      </c>
      <c r="M30" s="45">
        <v>-8</v>
      </c>
      <c r="N30" s="45">
        <v>-20</v>
      </c>
      <c r="O30" s="45">
        <v>-29</v>
      </c>
      <c r="P30" s="45">
        <v>-29</v>
      </c>
      <c r="Q30" s="45">
        <v>-29</v>
      </c>
      <c r="R30" s="45">
        <v>0</v>
      </c>
      <c r="S30" s="45">
        <v>-7</v>
      </c>
      <c r="T30" s="45">
        <v>-7</v>
      </c>
      <c r="U30" s="45">
        <v>-17</v>
      </c>
      <c r="V30" s="45">
        <v>-17</v>
      </c>
      <c r="W30" s="45">
        <v>0</v>
      </c>
      <c r="X30" s="45">
        <v>0</v>
      </c>
      <c r="Y30" s="45">
        <v>0</v>
      </c>
    </row>
    <row r="31" spans="2:25" s="2" customFormat="1">
      <c r="B31" s="13" t="s">
        <v>227</v>
      </c>
      <c r="C31" s="45">
        <v>0</v>
      </c>
      <c r="D31" s="45">
        <v>0</v>
      </c>
      <c r="E31" s="45">
        <v>0</v>
      </c>
      <c r="F31" s="45">
        <v>0</v>
      </c>
      <c r="G31" s="45">
        <v>0</v>
      </c>
      <c r="H31" s="45">
        <v>0</v>
      </c>
      <c r="I31" s="45">
        <v>0</v>
      </c>
      <c r="J31" s="45">
        <v>0</v>
      </c>
      <c r="K31" s="45">
        <v>0</v>
      </c>
      <c r="L31" s="45">
        <v>0</v>
      </c>
      <c r="M31" s="45">
        <v>0</v>
      </c>
      <c r="N31" s="45">
        <v>0</v>
      </c>
      <c r="O31" s="45">
        <v>0</v>
      </c>
      <c r="P31" s="45">
        <v>0</v>
      </c>
      <c r="Q31" s="45">
        <v>0</v>
      </c>
      <c r="R31" s="45">
        <v>-80</v>
      </c>
      <c r="S31" s="57">
        <v>-1486</v>
      </c>
      <c r="T31" s="57">
        <v>-2695</v>
      </c>
      <c r="U31" s="57">
        <v>-3079</v>
      </c>
      <c r="V31" s="57">
        <v>-3079</v>
      </c>
      <c r="W31" s="57">
        <v>-654</v>
      </c>
      <c r="X31" s="57">
        <v>-1611</v>
      </c>
      <c r="Y31" s="57">
        <v>-2802</v>
      </c>
    </row>
    <row r="32" spans="2:25" s="2" customFormat="1">
      <c r="B32" s="68" t="s">
        <v>263</v>
      </c>
      <c r="C32" s="70">
        <f t="shared" ref="C32:S32" si="54">SUM(C26:C31)</f>
        <v>-1381</v>
      </c>
      <c r="D32" s="70">
        <f t="shared" si="54"/>
        <v>-2048</v>
      </c>
      <c r="E32" s="70">
        <f t="shared" si="54"/>
        <v>-2080</v>
      </c>
      <c r="F32" s="70">
        <f t="shared" si="54"/>
        <v>-1670</v>
      </c>
      <c r="G32" s="70">
        <f t="shared" si="54"/>
        <v>-1670</v>
      </c>
      <c r="H32" s="70">
        <f t="shared" si="54"/>
        <v>279</v>
      </c>
      <c r="I32" s="70">
        <f t="shared" si="54"/>
        <v>1504</v>
      </c>
      <c r="J32" s="70">
        <f t="shared" si="54"/>
        <v>2669</v>
      </c>
      <c r="K32" s="70">
        <f t="shared" si="54"/>
        <v>4066</v>
      </c>
      <c r="L32" s="70">
        <f t="shared" si="54"/>
        <v>4066</v>
      </c>
      <c r="M32" s="70">
        <f t="shared" si="54"/>
        <v>548</v>
      </c>
      <c r="N32" s="70">
        <f t="shared" si="54"/>
        <v>414</v>
      </c>
      <c r="O32" s="70">
        <f t="shared" si="54"/>
        <v>1234</v>
      </c>
      <c r="P32" s="70">
        <f t="shared" si="54"/>
        <v>1969</v>
      </c>
      <c r="Q32" s="70">
        <f t="shared" si="54"/>
        <v>1969</v>
      </c>
      <c r="R32" s="70">
        <f t="shared" si="54"/>
        <v>468</v>
      </c>
      <c r="S32" s="70">
        <f t="shared" si="54"/>
        <v>-2090</v>
      </c>
      <c r="T32" s="70">
        <f t="shared" ref="T32:W32" si="55">SUM(T26:T31)</f>
        <v>-2816</v>
      </c>
      <c r="U32" s="70">
        <f t="shared" si="55"/>
        <v>-12322</v>
      </c>
      <c r="V32" s="70">
        <f t="shared" si="55"/>
        <v>-12322</v>
      </c>
      <c r="W32" s="70">
        <f t="shared" si="55"/>
        <v>-803</v>
      </c>
      <c r="X32" s="70">
        <f t="shared" ref="X32:Y32" si="56">SUM(X26:X31)</f>
        <v>23430</v>
      </c>
      <c r="Y32" s="70">
        <f t="shared" si="56"/>
        <v>23215</v>
      </c>
    </row>
    <row r="33" spans="2:25" s="2" customFormat="1">
      <c r="B33" s="23" t="s">
        <v>264</v>
      </c>
      <c r="C33" s="57">
        <v>-1288</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0</v>
      </c>
      <c r="Y33" s="45">
        <v>0</v>
      </c>
    </row>
    <row r="34" spans="2:25" s="2" customFormat="1">
      <c r="B34" s="23" t="s">
        <v>265</v>
      </c>
      <c r="C34" s="57">
        <v>-179</v>
      </c>
      <c r="D34" s="57">
        <v>-295</v>
      </c>
      <c r="E34" s="57">
        <v>-672</v>
      </c>
      <c r="F34" s="57">
        <v>-370</v>
      </c>
      <c r="G34" s="57">
        <v>-370</v>
      </c>
      <c r="H34" s="57">
        <v>-1006</v>
      </c>
      <c r="I34" s="57">
        <v>-38</v>
      </c>
      <c r="J34" s="57">
        <v>53</v>
      </c>
      <c r="K34" s="57">
        <v>732</v>
      </c>
      <c r="L34" s="57">
        <v>732</v>
      </c>
      <c r="M34" s="57">
        <v>-433</v>
      </c>
      <c r="N34" s="57">
        <v>-245</v>
      </c>
      <c r="O34" s="57">
        <v>-368</v>
      </c>
      <c r="P34" s="57">
        <v>-446</v>
      </c>
      <c r="Q34" s="57">
        <v>-446</v>
      </c>
      <c r="R34" s="57">
        <v>-285</v>
      </c>
      <c r="S34" s="57">
        <v>-760</v>
      </c>
      <c r="T34" s="57">
        <v>-1173</v>
      </c>
      <c r="U34" s="57">
        <v>-518</v>
      </c>
      <c r="V34" s="57">
        <v>-518</v>
      </c>
      <c r="W34" s="57">
        <v>45</v>
      </c>
      <c r="X34" s="57">
        <v>-696</v>
      </c>
      <c r="Y34" s="57">
        <v>-431</v>
      </c>
    </row>
    <row r="35" spans="2:25" s="2" customFormat="1">
      <c r="B35" s="23" t="s">
        <v>298</v>
      </c>
      <c r="C35" s="57">
        <v>-2419</v>
      </c>
      <c r="D35" s="57">
        <v>-2389</v>
      </c>
      <c r="E35" s="57">
        <v>-2435</v>
      </c>
      <c r="F35" s="57">
        <v>-2224</v>
      </c>
      <c r="G35" s="57">
        <v>-2224</v>
      </c>
      <c r="H35" s="57">
        <v>-3</v>
      </c>
      <c r="I35" s="57">
        <v>56</v>
      </c>
      <c r="J35" s="57">
        <v>117</v>
      </c>
      <c r="K35" s="57">
        <v>141</v>
      </c>
      <c r="L35" s="57">
        <v>141</v>
      </c>
      <c r="M35" s="57">
        <v>15</v>
      </c>
      <c r="N35" s="57">
        <v>-8</v>
      </c>
      <c r="O35" s="57">
        <v>15</v>
      </c>
      <c r="P35" s="57">
        <v>70</v>
      </c>
      <c r="Q35" s="57">
        <v>70</v>
      </c>
      <c r="R35" s="57">
        <v>69</v>
      </c>
      <c r="S35" s="57">
        <v>139</v>
      </c>
      <c r="T35" s="57">
        <v>184</v>
      </c>
      <c r="U35" s="57">
        <v>146</v>
      </c>
      <c r="V35" s="57">
        <v>146</v>
      </c>
      <c r="W35" s="57">
        <v>29</v>
      </c>
      <c r="X35" s="57">
        <v>62</v>
      </c>
      <c r="Y35" s="57">
        <v>-14</v>
      </c>
    </row>
    <row r="36" spans="2:25" s="2" customFormat="1">
      <c r="B36" s="23" t="s">
        <v>299</v>
      </c>
      <c r="C36" s="45">
        <v>0</v>
      </c>
      <c r="D36" s="57">
        <v>-76</v>
      </c>
      <c r="E36" s="57">
        <v>-174</v>
      </c>
      <c r="F36" s="57">
        <v>-151</v>
      </c>
      <c r="G36" s="57">
        <v>-151</v>
      </c>
      <c r="H36" s="45">
        <v>0</v>
      </c>
      <c r="I36" s="45">
        <v>-7</v>
      </c>
      <c r="J36" s="45">
        <v>-54</v>
      </c>
      <c r="K36" s="57">
        <v>-51</v>
      </c>
      <c r="L36" s="57">
        <v>-51</v>
      </c>
      <c r="M36" s="45">
        <v>16</v>
      </c>
      <c r="N36" s="45">
        <v>16</v>
      </c>
      <c r="O36" s="45">
        <v>27</v>
      </c>
      <c r="P36" s="45">
        <v>66</v>
      </c>
      <c r="Q36" s="45">
        <v>66</v>
      </c>
      <c r="R36" s="45">
        <v>75</v>
      </c>
      <c r="S36" s="45">
        <v>119</v>
      </c>
      <c r="T36" s="45">
        <v>134</v>
      </c>
      <c r="U36" s="45">
        <v>164</v>
      </c>
      <c r="V36" s="45">
        <v>164</v>
      </c>
      <c r="W36" s="45">
        <v>-2</v>
      </c>
      <c r="X36" s="45">
        <v>-18</v>
      </c>
      <c r="Y36" s="45">
        <v>-2</v>
      </c>
    </row>
    <row r="37" spans="2:25" s="2" customFormat="1">
      <c r="B37" s="52" t="s">
        <v>266</v>
      </c>
      <c r="C37" s="28">
        <f t="shared" ref="C37:S37" si="57">SUM(C32:C36)+C20</f>
        <v>-15766</v>
      </c>
      <c r="D37" s="28">
        <f t="shared" si="57"/>
        <v>-15307</v>
      </c>
      <c r="E37" s="28">
        <f t="shared" si="57"/>
        <v>-15860</v>
      </c>
      <c r="F37" s="28">
        <f t="shared" si="57"/>
        <v>-14914</v>
      </c>
      <c r="G37" s="28">
        <f t="shared" si="57"/>
        <v>-14914</v>
      </c>
      <c r="H37" s="28">
        <f t="shared" si="57"/>
        <v>-15644</v>
      </c>
      <c r="I37" s="28">
        <f t="shared" si="57"/>
        <v>-13399</v>
      </c>
      <c r="J37" s="28">
        <f t="shared" si="57"/>
        <v>-12129</v>
      </c>
      <c r="K37" s="28">
        <f t="shared" si="57"/>
        <v>-10026</v>
      </c>
      <c r="L37" s="28">
        <f t="shared" si="57"/>
        <v>-10026</v>
      </c>
      <c r="M37" s="28">
        <f t="shared" si="57"/>
        <v>-9880</v>
      </c>
      <c r="N37" s="28">
        <f t="shared" si="57"/>
        <v>-9849</v>
      </c>
      <c r="O37" s="28">
        <f t="shared" si="57"/>
        <v>-9118</v>
      </c>
      <c r="P37" s="28">
        <f t="shared" si="57"/>
        <v>-8367</v>
      </c>
      <c r="Q37" s="28">
        <f t="shared" si="57"/>
        <v>-8367</v>
      </c>
      <c r="R37" s="28">
        <f t="shared" si="57"/>
        <v>-8040</v>
      </c>
      <c r="S37" s="28">
        <f t="shared" si="57"/>
        <v>-10959</v>
      </c>
      <c r="T37" s="28">
        <f t="shared" ref="T37:U37" si="58">SUM(T32:T36)+T20</f>
        <v>-12038</v>
      </c>
      <c r="U37" s="28">
        <f t="shared" si="58"/>
        <v>-20897</v>
      </c>
      <c r="V37" s="28">
        <f t="shared" ref="V37" si="59">SUM(V32:V36)+V20</f>
        <v>-20897</v>
      </c>
      <c r="W37" s="28">
        <f t="shared" ref="W37:X37" si="60">SUM(W32:W36)+W20</f>
        <v>-21628</v>
      </c>
      <c r="X37" s="28">
        <f t="shared" si="60"/>
        <v>1881</v>
      </c>
      <c r="Y37" s="28">
        <f t="shared" ref="Y37" si="61">SUM(Y32:Y36)+Y20</f>
        <v>1871</v>
      </c>
    </row>
    <row r="38" spans="2:25" s="2" customFormat="1">
      <c r="B38" s="75" t="s">
        <v>34</v>
      </c>
      <c r="C38" s="76">
        <f>(-C37/BS!C23)*100</f>
        <v>52.574363078564758</v>
      </c>
      <c r="D38" s="76">
        <f>(-D37/BS!D23)*100</f>
        <v>49.463581723001361</v>
      </c>
      <c r="E38" s="76">
        <f>(-E37/BS!E23)*100</f>
        <v>49.38348486735584</v>
      </c>
      <c r="F38" s="76">
        <f>(-F37/BS!F23)*100</f>
        <v>51.675271127126578</v>
      </c>
      <c r="G38" s="76">
        <f>(-G37/BS!F23)*100</f>
        <v>51.675271127126578</v>
      </c>
      <c r="H38" s="76">
        <f>(-H37/BS!G23)*100</f>
        <v>50.851644779612535</v>
      </c>
      <c r="I38" s="76">
        <f>(-I37/BS!H23)*100</f>
        <v>45.233272567686178</v>
      </c>
      <c r="J38" s="76">
        <f>(-J37/BS!I23)*100</f>
        <v>40.582862113962591</v>
      </c>
      <c r="K38" s="76">
        <f>(-K37/BS!J23)*100</f>
        <v>34.628535903015234</v>
      </c>
      <c r="L38" s="76">
        <f>(-L37/BS!J23)*100</f>
        <v>34.628535903015234</v>
      </c>
      <c r="M38" s="76">
        <f>(-M37/BS!K23)*100</f>
        <v>31.843233312921004</v>
      </c>
      <c r="N38" s="76">
        <f>(-N37/BS!L23)*100</f>
        <v>32.41935483870968</v>
      </c>
      <c r="O38" s="76">
        <f>(-O37/BS!M23)*100</f>
        <v>28.74074074074074</v>
      </c>
      <c r="P38" s="76">
        <f>(-P37/BS!N23)*100</f>
        <v>25.356082186799199</v>
      </c>
      <c r="Q38" s="76">
        <f>(-Q37/BS!N23)*100</f>
        <v>25.356082186799199</v>
      </c>
      <c r="R38" s="76">
        <f>(-R37/BS!O23)*100</f>
        <v>23.155348194228441</v>
      </c>
      <c r="S38" s="76">
        <f>(-S37/BS!P23)*100</f>
        <v>30.993523572499221</v>
      </c>
      <c r="T38" s="76">
        <f>(-T37/BS!Q23)*100</f>
        <v>32.577397705130977</v>
      </c>
      <c r="U38" s="76">
        <f>(-U37/BS!R23)*100</f>
        <v>55.743171148100721</v>
      </c>
      <c r="V38" s="76">
        <f>(-V37/BS!R23)*100</f>
        <v>55.743171148100721</v>
      </c>
      <c r="W38" s="76">
        <f>(-W37/BS!S23)*100</f>
        <v>56.061587910521268</v>
      </c>
      <c r="X38" s="76">
        <f>(-X37/BS!T23)*100</f>
        <v>-4.2370590620354101</v>
      </c>
      <c r="Y38" s="76">
        <f>(-Y37/BS!U23)*100</f>
        <v>-4.2674999429783549</v>
      </c>
    </row>
    <row r="39" spans="2:25" s="2" customFormat="1">
      <c r="B39" s="75" t="s">
        <v>300</v>
      </c>
      <c r="C39" s="78">
        <v>2.5</v>
      </c>
      <c r="D39" s="77">
        <v>2.5</v>
      </c>
      <c r="E39" s="77">
        <v>2.6</v>
      </c>
      <c r="F39" s="77">
        <v>2.5</v>
      </c>
      <c r="G39" s="77">
        <v>2.5</v>
      </c>
      <c r="H39" s="77">
        <v>2.6</v>
      </c>
      <c r="I39" s="77">
        <v>2.4</v>
      </c>
      <c r="J39" s="77">
        <v>2.2000000000000002</v>
      </c>
      <c r="K39" s="77">
        <v>1.7</v>
      </c>
      <c r="L39" s="77">
        <v>1.7</v>
      </c>
      <c r="M39" s="77">
        <v>1.6</v>
      </c>
      <c r="N39" s="77">
        <v>1.5</v>
      </c>
      <c r="O39" s="77">
        <v>1.3</v>
      </c>
      <c r="P39" s="77">
        <v>1.2</v>
      </c>
      <c r="Q39" s="77">
        <v>1.2</v>
      </c>
      <c r="R39" s="77">
        <v>1.1000000000000001</v>
      </c>
      <c r="S39" s="77">
        <v>1.4</v>
      </c>
      <c r="T39" s="77">
        <v>1.5</v>
      </c>
      <c r="U39" s="77">
        <v>2.4</v>
      </c>
      <c r="V39" s="77">
        <v>2.4</v>
      </c>
      <c r="W39" s="77">
        <v>2.4</v>
      </c>
      <c r="X39" s="77">
        <v>-0.1</v>
      </c>
      <c r="Y39" s="77">
        <v>-0.1</v>
      </c>
    </row>
    <row r="40" spans="2:25" s="2" customFormat="1">
      <c r="B40" s="79" t="s">
        <v>267</v>
      </c>
      <c r="C40" s="74"/>
      <c r="D40" s="74"/>
      <c r="E40" s="74"/>
      <c r="F40" s="74"/>
      <c r="G40" s="74"/>
      <c r="H40" s="74"/>
      <c r="I40" s="79"/>
      <c r="J40" s="79"/>
      <c r="K40" s="79"/>
      <c r="L40" s="92"/>
      <c r="M40" s="79"/>
      <c r="N40" s="79"/>
      <c r="O40" s="79"/>
      <c r="P40" s="79"/>
      <c r="Q40" s="79"/>
      <c r="R40" s="79"/>
      <c r="S40" s="79"/>
      <c r="V40" s="79"/>
      <c r="W40" s="79"/>
      <c r="X40" s="79"/>
      <c r="Y40" s="79"/>
    </row>
    <row r="41" spans="2:25" s="2" customFormat="1">
      <c r="B41" s="81" t="s">
        <v>297</v>
      </c>
      <c r="E41" s="69"/>
      <c r="F41" s="69"/>
      <c r="G41" s="69"/>
      <c r="H41" s="69"/>
      <c r="I41" s="79"/>
      <c r="J41" s="92"/>
      <c r="K41" s="79"/>
      <c r="L41" s="92"/>
      <c r="M41" s="92"/>
      <c r="N41" s="79"/>
      <c r="O41" s="79"/>
      <c r="P41" s="79"/>
      <c r="Q41" s="79"/>
      <c r="R41" s="79"/>
      <c r="S41" s="79"/>
      <c r="V41" s="79"/>
      <c r="W41" s="79"/>
      <c r="X41" s="79"/>
      <c r="Y41" s="79"/>
    </row>
    <row r="42" spans="2:25" s="2" customFormat="1">
      <c r="B42" s="79" t="s">
        <v>296</v>
      </c>
      <c r="G42" s="113"/>
      <c r="H42" s="113"/>
      <c r="I42" s="113"/>
      <c r="J42" s="113"/>
      <c r="K42" s="113"/>
      <c r="L42" s="113"/>
      <c r="M42" s="113"/>
      <c r="N42" s="113"/>
      <c r="O42" s="113"/>
      <c r="P42" s="113"/>
      <c r="Q42" s="113"/>
      <c r="R42" s="113"/>
      <c r="S42" s="113"/>
      <c r="V42" s="113"/>
      <c r="W42" s="113"/>
      <c r="X42" s="113"/>
      <c r="Y42" s="113"/>
    </row>
    <row r="43" spans="2:25" s="2" customFormat="1">
      <c r="B43" s="79"/>
      <c r="C43" s="112"/>
      <c r="D43" s="112"/>
      <c r="E43" s="112"/>
      <c r="F43" s="112"/>
      <c r="G43" s="112"/>
      <c r="H43" s="112"/>
      <c r="I43" s="112"/>
      <c r="J43" s="112"/>
      <c r="K43" s="112"/>
      <c r="L43" s="112"/>
      <c r="M43" s="112"/>
      <c r="N43" s="112"/>
      <c r="O43" s="112"/>
      <c r="P43" s="112"/>
      <c r="Q43" s="112"/>
      <c r="R43" s="112"/>
      <c r="S43" s="112"/>
      <c r="V43" s="112"/>
      <c r="W43" s="112"/>
      <c r="X43" s="112"/>
      <c r="Y43" s="112"/>
    </row>
    <row r="44" spans="2:25" s="2" customFormat="1">
      <c r="Q44" s="91"/>
      <c r="V44" s="91"/>
    </row>
    <row r="45" spans="2:25">
      <c r="B45" s="4" t="s">
        <v>31</v>
      </c>
      <c r="C45" s="10" t="s">
        <v>178</v>
      </c>
      <c r="D45" s="10" t="s">
        <v>179</v>
      </c>
      <c r="E45" s="10" t="s">
        <v>180</v>
      </c>
      <c r="F45" s="10" t="s">
        <v>181</v>
      </c>
      <c r="G45" s="10" t="s">
        <v>8</v>
      </c>
      <c r="H45" s="10" t="s">
        <v>182</v>
      </c>
      <c r="I45" s="10" t="s">
        <v>183</v>
      </c>
      <c r="J45" s="10" t="s">
        <v>184</v>
      </c>
      <c r="K45" s="10" t="s">
        <v>185</v>
      </c>
      <c r="L45" s="10" t="s">
        <v>9</v>
      </c>
      <c r="M45" s="10" t="s">
        <v>186</v>
      </c>
      <c r="N45" s="10" t="s">
        <v>187</v>
      </c>
      <c r="O45" s="10" t="s">
        <v>188</v>
      </c>
      <c r="P45" s="10" t="s">
        <v>189</v>
      </c>
      <c r="Q45" s="10" t="s">
        <v>10</v>
      </c>
      <c r="R45" s="10" t="s">
        <v>190</v>
      </c>
      <c r="S45" s="10" t="s">
        <v>191</v>
      </c>
      <c r="T45" s="10" t="s">
        <v>192</v>
      </c>
      <c r="U45" s="10" t="s">
        <v>284</v>
      </c>
      <c r="V45" s="10" t="s">
        <v>285</v>
      </c>
      <c r="W45" s="10" t="s">
        <v>287</v>
      </c>
      <c r="X45" s="10" t="s">
        <v>291</v>
      </c>
      <c r="Y45" s="10" t="s">
        <v>301</v>
      </c>
    </row>
    <row r="46" spans="2:25" s="2" customFormat="1">
      <c r="B46" s="13" t="s">
        <v>268</v>
      </c>
      <c r="C46" s="26">
        <v>2368</v>
      </c>
      <c r="D46" s="26">
        <v>2435</v>
      </c>
      <c r="E46" s="26">
        <v>2891</v>
      </c>
      <c r="F46" s="26">
        <f>C14+D14+E14+F14</f>
        <v>3205</v>
      </c>
      <c r="G46" s="26">
        <f>G14</f>
        <v>3205</v>
      </c>
      <c r="H46" s="26">
        <f>D14+E14+F14+H14</f>
        <v>3557</v>
      </c>
      <c r="I46" s="26">
        <f>E14+F14+H14+I14</f>
        <v>3887</v>
      </c>
      <c r="J46" s="26">
        <f>F14+H14+I14+J14</f>
        <v>3723</v>
      </c>
      <c r="K46" s="26">
        <f>H14+I14+J14+K14</f>
        <v>3855</v>
      </c>
      <c r="L46" s="26">
        <f>L14</f>
        <v>3855</v>
      </c>
      <c r="M46" s="26">
        <f>I14+J14+K14+M14</f>
        <v>3775</v>
      </c>
      <c r="N46" s="26">
        <f>J14+K14+M14+N14</f>
        <v>3567</v>
      </c>
      <c r="O46" s="26">
        <f>K14+M14+N14+O14</f>
        <v>3653</v>
      </c>
      <c r="P46" s="26">
        <f>M14+N14+O14+P14</f>
        <v>3299</v>
      </c>
      <c r="Q46" s="26">
        <f>Q14</f>
        <v>3299</v>
      </c>
      <c r="R46" s="26">
        <f>N14+O14+P14+R14</f>
        <v>3143</v>
      </c>
      <c r="S46" s="26">
        <f>O14+P14+R14+S14</f>
        <v>3077</v>
      </c>
      <c r="T46" s="26">
        <f>P14+R14+S14+T14</f>
        <v>2991</v>
      </c>
      <c r="U46" s="26">
        <f>R14+S14+T14+U14</f>
        <v>3732</v>
      </c>
      <c r="V46" s="26">
        <f>V14</f>
        <v>3732</v>
      </c>
      <c r="W46" s="26">
        <f>S14+T14+U14+W14</f>
        <v>3953</v>
      </c>
      <c r="X46" s="26">
        <f>T14+U14+W14+X14</f>
        <v>4740</v>
      </c>
      <c r="Y46" s="26">
        <f>U14+W14+X14+Y14</f>
        <v>5420</v>
      </c>
    </row>
    <row r="47" spans="2:25" s="2" customFormat="1">
      <c r="B47" s="23" t="s">
        <v>269</v>
      </c>
      <c r="C47" s="26">
        <f>IS!C87</f>
        <v>3392</v>
      </c>
      <c r="D47" s="26">
        <f>IS!D87</f>
        <v>3477</v>
      </c>
      <c r="E47" s="26">
        <f>IS!E87</f>
        <v>3535</v>
      </c>
      <c r="F47" s="26">
        <f>IS!F87</f>
        <v>3689</v>
      </c>
      <c r="G47" s="26">
        <f>IS!G87</f>
        <v>3689</v>
      </c>
      <c r="H47" s="26">
        <f>IS!H87</f>
        <v>3611</v>
      </c>
      <c r="I47" s="26">
        <f>IS!I87</f>
        <v>3261</v>
      </c>
      <c r="J47" s="26">
        <f>IS!J87</f>
        <v>3043</v>
      </c>
      <c r="K47" s="26">
        <f>IS!K87</f>
        <v>3006</v>
      </c>
      <c r="L47" s="26">
        <f>IS!L87</f>
        <v>3006</v>
      </c>
      <c r="M47" s="26">
        <f>IS!M87</f>
        <v>3123</v>
      </c>
      <c r="N47" s="26">
        <f>IS!N87</f>
        <v>3547</v>
      </c>
      <c r="O47" s="26">
        <f>IS!O87</f>
        <v>3820</v>
      </c>
      <c r="P47" s="26">
        <f>IS!P87</f>
        <v>3903</v>
      </c>
      <c r="Q47" s="26">
        <f>IS!Q87</f>
        <v>3903</v>
      </c>
      <c r="R47" s="26">
        <f>IS!R87</f>
        <v>4151</v>
      </c>
      <c r="S47" s="26">
        <f>IS!S87</f>
        <v>4434</v>
      </c>
      <c r="T47" s="26">
        <f>IS!T87</f>
        <v>4755</v>
      </c>
      <c r="U47" s="26">
        <f>IS!U87</f>
        <v>5066</v>
      </c>
      <c r="V47" s="26">
        <f>IS!V87</f>
        <v>5066</v>
      </c>
      <c r="W47" s="26">
        <f>IS!W87</f>
        <v>5247</v>
      </c>
      <c r="X47" s="26">
        <f>IS!X87</f>
        <v>5370</v>
      </c>
      <c r="Y47" s="26">
        <f>IS!Y87</f>
        <v>5453</v>
      </c>
    </row>
    <row r="48" spans="2:25" s="2" customFormat="1">
      <c r="B48" s="52" t="s">
        <v>31</v>
      </c>
      <c r="C48" s="53">
        <f t="shared" ref="C48:S48" si="62">C46/C47</f>
        <v>0.69811320754716977</v>
      </c>
      <c r="D48" s="53">
        <f t="shared" si="62"/>
        <v>0.70031636468219727</v>
      </c>
      <c r="E48" s="53">
        <f t="shared" si="62"/>
        <v>0.81782178217821777</v>
      </c>
      <c r="F48" s="53">
        <f t="shared" si="62"/>
        <v>0.8687991325562483</v>
      </c>
      <c r="G48" s="53">
        <f t="shared" si="62"/>
        <v>0.8687991325562483</v>
      </c>
      <c r="H48" s="53">
        <f t="shared" si="62"/>
        <v>0.98504569371365269</v>
      </c>
      <c r="I48" s="53">
        <f t="shared" si="62"/>
        <v>1.1919656547071451</v>
      </c>
      <c r="J48" s="53">
        <f t="shared" si="62"/>
        <v>1.223463687150838</v>
      </c>
      <c r="K48" s="53">
        <f t="shared" si="62"/>
        <v>1.282435129740519</v>
      </c>
      <c r="L48" s="53">
        <f t="shared" si="62"/>
        <v>1.282435129740519</v>
      </c>
      <c r="M48" s="53">
        <f t="shared" si="62"/>
        <v>1.2087736151136728</v>
      </c>
      <c r="N48" s="53">
        <f t="shared" si="62"/>
        <v>1.0056385678037778</v>
      </c>
      <c r="O48" s="53">
        <f t="shared" si="62"/>
        <v>0.95628272251308899</v>
      </c>
      <c r="P48" s="53">
        <f t="shared" si="62"/>
        <v>0.84524724570842946</v>
      </c>
      <c r="Q48" s="53">
        <f t="shared" si="62"/>
        <v>0.84524724570842946</v>
      </c>
      <c r="R48" s="53">
        <f t="shared" si="62"/>
        <v>0.75716694772344018</v>
      </c>
      <c r="S48" s="53">
        <f t="shared" si="62"/>
        <v>0.69395579612088409</v>
      </c>
      <c r="T48" s="53">
        <f t="shared" ref="T48:W48" si="63">T46/T47</f>
        <v>0.6290220820189274</v>
      </c>
      <c r="U48" s="53">
        <f t="shared" si="63"/>
        <v>0.73667587840505333</v>
      </c>
      <c r="V48" s="53">
        <f t="shared" si="63"/>
        <v>0.73667587840505333</v>
      </c>
      <c r="W48" s="53">
        <f t="shared" si="63"/>
        <v>0.75338288545835719</v>
      </c>
      <c r="X48" s="53">
        <f t="shared" ref="X48:Y48" si="64">X46/X47</f>
        <v>0.88268156424581001</v>
      </c>
      <c r="Y48" s="53">
        <f t="shared" si="64"/>
        <v>0.99394828534751511</v>
      </c>
    </row>
    <row r="49" spans="2:25" s="2" customFormat="1"/>
    <row r="50" spans="2:25" s="2" customFormat="1">
      <c r="Q50" s="91"/>
      <c r="V50" s="91"/>
    </row>
    <row r="51" spans="2:25">
      <c r="B51" s="4" t="s">
        <v>66</v>
      </c>
      <c r="C51" s="10" t="s">
        <v>178</v>
      </c>
      <c r="D51" s="10" t="s">
        <v>179</v>
      </c>
      <c r="E51" s="10" t="s">
        <v>180</v>
      </c>
      <c r="F51" s="10" t="s">
        <v>181</v>
      </c>
      <c r="G51" s="10" t="s">
        <v>8</v>
      </c>
      <c r="H51" s="10" t="s">
        <v>182</v>
      </c>
      <c r="I51" s="10" t="s">
        <v>183</v>
      </c>
      <c r="J51" s="10" t="s">
        <v>184</v>
      </c>
      <c r="K51" s="10" t="s">
        <v>185</v>
      </c>
      <c r="L51" s="10" t="s">
        <v>9</v>
      </c>
      <c r="M51" s="10" t="s">
        <v>186</v>
      </c>
      <c r="N51" s="10" t="s">
        <v>187</v>
      </c>
      <c r="O51" s="10" t="s">
        <v>188</v>
      </c>
      <c r="P51" s="10" t="s">
        <v>189</v>
      </c>
      <c r="Q51" s="10" t="s">
        <v>10</v>
      </c>
      <c r="R51" s="10" t="s">
        <v>190</v>
      </c>
      <c r="S51" s="10" t="s">
        <v>191</v>
      </c>
      <c r="T51" s="10" t="s">
        <v>192</v>
      </c>
      <c r="U51" s="10" t="s">
        <v>284</v>
      </c>
      <c r="V51" s="10" t="s">
        <v>285</v>
      </c>
      <c r="W51" s="10" t="s">
        <v>287</v>
      </c>
      <c r="X51" s="10" t="s">
        <v>291</v>
      </c>
      <c r="Y51" s="10" t="s">
        <v>301</v>
      </c>
    </row>
    <row r="52" spans="2:25" s="2" customFormat="1">
      <c r="B52" s="13" t="s">
        <v>270</v>
      </c>
      <c r="C52" s="57">
        <v>2215</v>
      </c>
      <c r="D52" s="57">
        <v>2113</v>
      </c>
      <c r="E52" s="57">
        <v>2648</v>
      </c>
      <c r="F52" s="57">
        <f>F26</f>
        <v>2684</v>
      </c>
      <c r="G52" s="26">
        <f>G26</f>
        <v>2684</v>
      </c>
      <c r="H52" s="57">
        <f>(G26-C26)+H26</f>
        <v>3221</v>
      </c>
      <c r="I52" s="57">
        <f>(G26-D26)+I26</f>
        <v>3690</v>
      </c>
      <c r="J52" s="57">
        <f>(F26-E26)+J26</f>
        <v>3754</v>
      </c>
      <c r="K52" s="57">
        <f>(F26-F26)+K26</f>
        <v>3916</v>
      </c>
      <c r="L52" s="26">
        <f>L26</f>
        <v>3916</v>
      </c>
      <c r="M52" s="57">
        <f>(L26-H26)+M26</f>
        <v>4386</v>
      </c>
      <c r="N52" s="57">
        <f>(L26-I26)+N26</f>
        <v>4382</v>
      </c>
      <c r="O52" s="57">
        <f>(K26-J26)+O26</f>
        <v>4053</v>
      </c>
      <c r="P52" s="57">
        <f>(K26-K26)+P26</f>
        <v>3310</v>
      </c>
      <c r="Q52" s="26">
        <f>Q26</f>
        <v>3310</v>
      </c>
      <c r="R52" s="57">
        <f>(Q26-M26)+R26</f>
        <v>2985</v>
      </c>
      <c r="S52" s="57">
        <f>(Q26-N26)+S26</f>
        <v>2473</v>
      </c>
      <c r="T52" s="57">
        <f>(P26-O26)+T26</f>
        <v>2136</v>
      </c>
      <c r="U52" s="57">
        <f>(Q26-P26)+U26</f>
        <v>3305</v>
      </c>
      <c r="V52" s="26">
        <f>V26</f>
        <v>3305</v>
      </c>
      <c r="W52" s="57">
        <f>(V26-R26)+W26</f>
        <v>2801</v>
      </c>
      <c r="X52" s="57">
        <f>(V26-S26)+X26</f>
        <v>2876</v>
      </c>
      <c r="Y52" s="57">
        <f>(V26-T26)+Y26</f>
        <v>3452</v>
      </c>
    </row>
    <row r="53" spans="2:25" s="2" customFormat="1">
      <c r="B53" s="13" t="s">
        <v>271</v>
      </c>
      <c r="C53" s="26">
        <v>271071783</v>
      </c>
      <c r="D53" s="26">
        <v>271071783</v>
      </c>
      <c r="E53" s="26">
        <v>271071783</v>
      </c>
      <c r="F53" s="26">
        <v>271071783</v>
      </c>
      <c r="G53" s="26">
        <v>271071783</v>
      </c>
      <c r="H53" s="26">
        <v>271071783</v>
      </c>
      <c r="I53" s="26">
        <v>271071783</v>
      </c>
      <c r="J53" s="26">
        <v>271071783</v>
      </c>
      <c r="K53" s="26">
        <v>271071783</v>
      </c>
      <c r="L53" s="26">
        <v>271071783</v>
      </c>
      <c r="M53" s="26">
        <v>271071783</v>
      </c>
      <c r="N53" s="26">
        <v>271071783</v>
      </c>
      <c r="O53" s="26">
        <v>271071783</v>
      </c>
      <c r="P53" s="26">
        <v>271071783</v>
      </c>
      <c r="Q53" s="26">
        <v>271071783</v>
      </c>
      <c r="R53" s="26">
        <v>271071253</v>
      </c>
      <c r="S53" s="26">
        <v>269985191</v>
      </c>
      <c r="T53" s="26">
        <v>267202271</v>
      </c>
      <c r="U53" s="26">
        <v>263885220</v>
      </c>
      <c r="V53" s="26">
        <v>263885220</v>
      </c>
      <c r="W53" s="26">
        <v>260044720</v>
      </c>
      <c r="X53" s="26">
        <v>256538341</v>
      </c>
      <c r="Y53" s="26">
        <v>253668430</v>
      </c>
    </row>
    <row r="54" spans="2:25" s="2" customFormat="1">
      <c r="B54" s="52" t="s">
        <v>66</v>
      </c>
      <c r="C54" s="54">
        <f t="shared" ref="C54:S54" si="65">C52*1000000/C53</f>
        <v>8.1712673133521978</v>
      </c>
      <c r="D54" s="54">
        <f t="shared" si="65"/>
        <v>7.794983220367131</v>
      </c>
      <c r="E54" s="54">
        <f t="shared" si="65"/>
        <v>9.7686301786711596</v>
      </c>
      <c r="F54" s="54">
        <f t="shared" si="65"/>
        <v>9.9014363291364784</v>
      </c>
      <c r="G54" s="54">
        <f t="shared" si="65"/>
        <v>9.9014363291364784</v>
      </c>
      <c r="H54" s="54">
        <f t="shared" si="65"/>
        <v>11.882461406910803</v>
      </c>
      <c r="I54" s="54">
        <f t="shared" si="65"/>
        <v>13.612630422695084</v>
      </c>
      <c r="J54" s="54">
        <f t="shared" si="65"/>
        <v>13.848730245744537</v>
      </c>
      <c r="K54" s="54">
        <f t="shared" si="65"/>
        <v>14.446357922838468</v>
      </c>
      <c r="L54" s="54">
        <f t="shared" si="65"/>
        <v>14.446357922838468</v>
      </c>
      <c r="M54" s="54">
        <f t="shared" si="65"/>
        <v>16.180215998357895</v>
      </c>
      <c r="N54" s="54">
        <f t="shared" si="65"/>
        <v>16.165459759417306</v>
      </c>
      <c r="O54" s="54">
        <f t="shared" si="65"/>
        <v>14.951759106553705</v>
      </c>
      <c r="P54" s="54">
        <f t="shared" si="65"/>
        <v>12.210787723338951</v>
      </c>
      <c r="Q54" s="54">
        <f t="shared" si="65"/>
        <v>12.210787723338951</v>
      </c>
      <c r="R54" s="54">
        <f t="shared" si="65"/>
        <v>11.011864839832352</v>
      </c>
      <c r="S54" s="54">
        <f t="shared" si="65"/>
        <v>9.1597616552235266</v>
      </c>
      <c r="T54" s="54">
        <f t="shared" ref="T54:W54" si="66">T52*1000000/T53</f>
        <v>7.9939440335071108</v>
      </c>
      <c r="U54" s="54">
        <f t="shared" si="66"/>
        <v>12.524384654813179</v>
      </c>
      <c r="V54" s="54">
        <f t="shared" si="66"/>
        <v>12.524384654813179</v>
      </c>
      <c r="W54" s="54">
        <f t="shared" si="66"/>
        <v>10.771224272502053</v>
      </c>
      <c r="X54" s="54">
        <f t="shared" ref="X54:Y54" si="67">X52*1000000/X53</f>
        <v>11.210799870261887</v>
      </c>
      <c r="Y54" s="54">
        <f t="shared" si="67"/>
        <v>13.608315390291176</v>
      </c>
    </row>
    <row r="55" spans="2:25" s="2" customFormat="1">
      <c r="B55" s="41"/>
      <c r="C55" s="41"/>
      <c r="D55" s="41"/>
      <c r="E55" s="41"/>
      <c r="F55" s="41"/>
      <c r="G55" s="41"/>
      <c r="H55" s="41"/>
      <c r="I55" s="41"/>
      <c r="J55" s="41"/>
      <c r="K55" s="41"/>
      <c r="L55" s="41"/>
      <c r="M55" s="41"/>
      <c r="N55" s="41"/>
      <c r="O55" s="41"/>
      <c r="P55" s="41"/>
      <c r="Q55" s="41"/>
      <c r="R55" s="41"/>
      <c r="S55" s="41"/>
      <c r="V55" s="41"/>
      <c r="W55" s="41"/>
      <c r="X55" s="41"/>
      <c r="Y55" s="41"/>
    </row>
    <row r="56" spans="2:25" s="2" customFormat="1">
      <c r="Q56" s="91"/>
      <c r="V56" s="91"/>
    </row>
    <row r="57" spans="2:25">
      <c r="B57" s="4" t="s">
        <v>84</v>
      </c>
      <c r="C57" s="10" t="s">
        <v>178</v>
      </c>
      <c r="D57" s="10" t="s">
        <v>179</v>
      </c>
      <c r="E57" s="10" t="s">
        <v>180</v>
      </c>
      <c r="F57" s="10" t="s">
        <v>181</v>
      </c>
      <c r="G57" s="10" t="s">
        <v>8</v>
      </c>
      <c r="H57" s="10" t="s">
        <v>182</v>
      </c>
      <c r="I57" s="10" t="s">
        <v>183</v>
      </c>
      <c r="J57" s="10" t="s">
        <v>184</v>
      </c>
      <c r="K57" s="10" t="s">
        <v>185</v>
      </c>
      <c r="L57" s="10" t="s">
        <v>9</v>
      </c>
      <c r="M57" s="10" t="s">
        <v>186</v>
      </c>
      <c r="N57" s="10" t="s">
        <v>187</v>
      </c>
      <c r="O57" s="10" t="s">
        <v>188</v>
      </c>
      <c r="P57" s="10" t="s">
        <v>189</v>
      </c>
      <c r="Q57" s="10" t="s">
        <v>10</v>
      </c>
      <c r="R57" s="10" t="s">
        <v>190</v>
      </c>
      <c r="S57" s="10" t="s">
        <v>191</v>
      </c>
      <c r="T57" s="10" t="s">
        <v>192</v>
      </c>
      <c r="U57" s="10" t="s">
        <v>284</v>
      </c>
      <c r="V57" s="10" t="s">
        <v>285</v>
      </c>
      <c r="W57" s="10" t="s">
        <v>287</v>
      </c>
      <c r="X57" s="10" t="s">
        <v>291</v>
      </c>
      <c r="Y57" s="10" t="s">
        <v>301</v>
      </c>
    </row>
    <row r="58" spans="2:25" s="2" customFormat="1">
      <c r="B58" s="13" t="s">
        <v>268</v>
      </c>
      <c r="C58" s="57">
        <v>2368</v>
      </c>
      <c r="D58" s="57">
        <v>2435</v>
      </c>
      <c r="E58" s="57">
        <v>2891</v>
      </c>
      <c r="F58" s="57">
        <f>F14+E14+D14+C14</f>
        <v>3205</v>
      </c>
      <c r="G58" s="26">
        <f>G14</f>
        <v>3205</v>
      </c>
      <c r="H58" s="57">
        <f>H14+F14+E14+D14</f>
        <v>3557</v>
      </c>
      <c r="I58" s="57">
        <f>I14+H14+F14+E14</f>
        <v>3887</v>
      </c>
      <c r="J58" s="57">
        <f>J14+I14+H14+F14</f>
        <v>3723</v>
      </c>
      <c r="K58" s="57">
        <f>H14+I14+J14+K14</f>
        <v>3855</v>
      </c>
      <c r="L58" s="26">
        <f>L14</f>
        <v>3855</v>
      </c>
      <c r="M58" s="57">
        <f>M14+K14+J14+I14</f>
        <v>3775</v>
      </c>
      <c r="N58" s="57">
        <f>N14+M14+K14+J14</f>
        <v>3567</v>
      </c>
      <c r="O58" s="57">
        <f>O14+N14+M14+K14</f>
        <v>3653</v>
      </c>
      <c r="P58" s="57">
        <f>M14+N14+O14+P14</f>
        <v>3299</v>
      </c>
      <c r="Q58" s="26">
        <f>Q14</f>
        <v>3299</v>
      </c>
      <c r="R58" s="57">
        <f>R14+P14+O14+N14</f>
        <v>3143</v>
      </c>
      <c r="S58" s="57">
        <f>S14+R14+P14+O14</f>
        <v>3077</v>
      </c>
      <c r="T58" s="57">
        <f>T14+S14+R14+P14</f>
        <v>2991</v>
      </c>
      <c r="U58" s="57">
        <f>U14+T14+S14+R14</f>
        <v>3732</v>
      </c>
      <c r="V58" s="26">
        <f>V14</f>
        <v>3732</v>
      </c>
      <c r="W58" s="57">
        <f>W14+U14+T14+S14</f>
        <v>3953</v>
      </c>
      <c r="X58" s="57">
        <f>X14+W14+U14+T14</f>
        <v>4740</v>
      </c>
      <c r="Y58" s="57">
        <f>Y14+X14+W14+U14</f>
        <v>5420</v>
      </c>
    </row>
    <row r="59" spans="2:25" s="2" customFormat="1">
      <c r="B59" s="13" t="s">
        <v>271</v>
      </c>
      <c r="C59" s="26">
        <v>271071783</v>
      </c>
      <c r="D59" s="26">
        <v>271071783</v>
      </c>
      <c r="E59" s="26">
        <v>271071783</v>
      </c>
      <c r="F59" s="26">
        <v>271071783</v>
      </c>
      <c r="G59" s="26">
        <v>271071783</v>
      </c>
      <c r="H59" s="26">
        <v>271071783</v>
      </c>
      <c r="I59" s="26">
        <v>271071783</v>
      </c>
      <c r="J59" s="26">
        <v>271071783</v>
      </c>
      <c r="K59" s="26">
        <v>271071783</v>
      </c>
      <c r="L59" s="26">
        <v>271071783</v>
      </c>
      <c r="M59" s="26">
        <v>271071783</v>
      </c>
      <c r="N59" s="26">
        <v>271071783</v>
      </c>
      <c r="O59" s="26">
        <v>271071783</v>
      </c>
      <c r="P59" s="26">
        <v>271071783</v>
      </c>
      <c r="Q59" s="26">
        <v>271071783</v>
      </c>
      <c r="R59" s="26">
        <v>271071253</v>
      </c>
      <c r="S59" s="26">
        <v>269985191</v>
      </c>
      <c r="T59" s="26">
        <v>267202271</v>
      </c>
      <c r="U59" s="26">
        <v>263885220</v>
      </c>
      <c r="V59" s="26">
        <v>263885220</v>
      </c>
      <c r="W59" s="26">
        <v>260044720</v>
      </c>
      <c r="X59" s="26">
        <v>256538341</v>
      </c>
      <c r="Y59" s="26">
        <f>Y53</f>
        <v>253668430</v>
      </c>
    </row>
    <row r="60" spans="2:25" s="2" customFormat="1">
      <c r="B60" s="52" t="s">
        <v>84</v>
      </c>
      <c r="C60" s="54">
        <f t="shared" ref="C60:S60" si="68">C58*1000000/C59</f>
        <v>8.7356934528297998</v>
      </c>
      <c r="D60" s="54">
        <f t="shared" si="68"/>
        <v>8.9828604550846958</v>
      </c>
      <c r="E60" s="54">
        <f t="shared" si="68"/>
        <v>10.665071694312056</v>
      </c>
      <c r="F60" s="54">
        <f t="shared" si="68"/>
        <v>11.82343645114844</v>
      </c>
      <c r="G60" s="54">
        <f t="shared" si="68"/>
        <v>11.82343645114844</v>
      </c>
      <c r="H60" s="54">
        <f t="shared" si="68"/>
        <v>13.121985477920438</v>
      </c>
      <c r="I60" s="54">
        <f t="shared" si="68"/>
        <v>14.339375190519185</v>
      </c>
      <c r="J60" s="54">
        <f t="shared" si="68"/>
        <v>13.734369393954958</v>
      </c>
      <c r="K60" s="54">
        <f t="shared" si="68"/>
        <v>14.221325278994458</v>
      </c>
      <c r="L60" s="54">
        <f t="shared" si="68"/>
        <v>14.221325278994458</v>
      </c>
      <c r="M60" s="54">
        <f t="shared" si="68"/>
        <v>13.92620050018264</v>
      </c>
      <c r="N60" s="54">
        <f t="shared" si="68"/>
        <v>13.158876075271914</v>
      </c>
      <c r="O60" s="54">
        <f t="shared" si="68"/>
        <v>13.476135212494619</v>
      </c>
      <c r="P60" s="54">
        <f t="shared" si="68"/>
        <v>12.170208066252325</v>
      </c>
      <c r="Q60" s="54">
        <f t="shared" si="68"/>
        <v>12.170208066252325</v>
      </c>
      <c r="R60" s="54">
        <f t="shared" si="68"/>
        <v>11.594737417619124</v>
      </c>
      <c r="S60" s="54">
        <f t="shared" si="68"/>
        <v>11.396921396329475</v>
      </c>
      <c r="T60" s="54">
        <f t="shared" ref="T60:W60" si="69">T58*1000000/T59</f>
        <v>11.193767136807008</v>
      </c>
      <c r="U60" s="54">
        <f t="shared" si="69"/>
        <v>14.142512415056819</v>
      </c>
      <c r="V60" s="54">
        <f t="shared" si="69"/>
        <v>14.142512415056819</v>
      </c>
      <c r="W60" s="54">
        <f t="shared" si="69"/>
        <v>15.201231542020926</v>
      </c>
      <c r="X60" s="54">
        <f t="shared" ref="X60:Y60" si="70">X58*1000000/X59</f>
        <v>18.476770300779329</v>
      </c>
      <c r="Y60" s="54">
        <f t="shared" si="70"/>
        <v>21.366474338174442</v>
      </c>
    </row>
    <row r="61" spans="2:25" s="2" customFormat="1"/>
    <row r="62" spans="2:25" s="2" customFormat="1">
      <c r="E62" s="91"/>
    </row>
    <row r="63" spans="2:25" s="2" customFormat="1"/>
    <row r="64" spans="2:25" s="2" customFormat="1"/>
    <row r="65" spans="18:25" s="2" customFormat="1">
      <c r="R65" s="73"/>
      <c r="W65" s="73"/>
      <c r="X65" s="73"/>
      <c r="Y65" s="73"/>
    </row>
    <row r="66" spans="18:25" s="2" customFormat="1"/>
    <row r="67" spans="18:25" s="2" customFormat="1"/>
    <row r="68" spans="18:25" s="2" customFormat="1"/>
    <row r="69" spans="18:25" s="2" customFormat="1"/>
    <row r="70" spans="18:25" s="2" customFormat="1"/>
    <row r="71" spans="18:25" s="2" customFormat="1"/>
    <row r="72" spans="18:25" s="2" customFormat="1"/>
    <row r="73" spans="18:25" s="2" customFormat="1"/>
    <row r="74" spans="18:25" s="2" customFormat="1"/>
    <row r="75" spans="18:25" s="2" customFormat="1"/>
    <row r="76" spans="18:25" s="2" customFormat="1"/>
    <row r="77" spans="18:25" s="2" customFormat="1"/>
    <row r="78" spans="18:25" s="2" customFormat="1"/>
    <row r="79" spans="18:25" s="2" customFormat="1"/>
    <row r="80" spans="18:2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Katarina Jacobsson</cp:lastModifiedBy>
  <cp:lastPrinted>2019-07-16T12:12:56Z</cp:lastPrinted>
  <dcterms:created xsi:type="dcterms:W3CDTF">2018-01-31T16:01:07Z</dcterms:created>
  <dcterms:modified xsi:type="dcterms:W3CDTF">2023-10-25T13:59:29Z</dcterms:modified>
</cp:coreProperties>
</file>