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G:\Reports\Qrapp\2021\Q2\"/>
    </mc:Choice>
  </mc:AlternateContent>
  <xr:revisionPtr revIDLastSave="0" documentId="13_ncr:1_{5F71C1CB-9B6A-4E52-A64D-C47948D4F2AF}" xr6:coauthVersionLast="46" xr6:coauthVersionMax="46" xr10:uidLastSave="{00000000-0000-0000-0000-000000000000}"/>
  <bookViews>
    <workbookView xWindow="-120" yWindow="-120" windowWidth="29040" windowHeight="15840" xr2:uid="{00000000-000D-0000-FFFF-FFFF00000000}"/>
  </bookViews>
  <sheets>
    <sheet name="Definitions" sheetId="2" r:id="rId1"/>
    <sheet name="IS " sheetId="10" r:id="rId2"/>
    <sheet name="BS " sheetId="11" r:id="rId3"/>
    <sheet name="Cash Flow " sheetId="12" r:id="rId4"/>
  </sheets>
  <externalReferences>
    <externalReference r:id="rId5"/>
    <externalReference r:id="rId6"/>
  </externalReferences>
  <definedNames>
    <definedName name="Average_capital_employed">'IS '!$B$81</definedName>
    <definedName name="Balance_Sheets__SEK_M">'BS '!$B$3</definedName>
    <definedName name="CapEmp">'BS '!$B$62</definedName>
    <definedName name="Capital_employed">'BS '!$B$70</definedName>
    <definedName name="Capital_turnover_rate">'IS '!$B$91</definedName>
    <definedName name="CasConRat">'Cash Flow '!$B$32</definedName>
    <definedName name="Cash_conversion_ratio">'Cash Flow '!$B$29</definedName>
    <definedName name="Cash_Flow">'Cash Flow '!$B$1</definedName>
    <definedName name="Cash_Flow__SEK_M">'Cash Flow '!$B$3</definedName>
    <definedName name="Change_in_net_debt">'BS '!#REF!</definedName>
    <definedName name="Debt_equity_ratio">'BS '!#REF!</definedName>
    <definedName name="Earnings_per_share__SEK">'IS '!$B$25</definedName>
    <definedName name="EBIT">'IS '!$B$63</definedName>
    <definedName name="EBIT__excluding_items_affecting_comparability">'IS '!$B$61</definedName>
    <definedName name="EBIT_margin_excluding_items_affecting_comparability">'IS '!$B$69</definedName>
    <definedName name="EBITA__excluding_items_affecting_comparability">'IS '!$B$59</definedName>
    <definedName name="EBITA_margin_excluding_items_affecting_comparability">'IS '!$B$68</definedName>
    <definedName name="EBITDA__excluding_items_affecting_comparability">'IS '!$B$57</definedName>
    <definedName name="EBITDA_margin_excluding_items_affecting_comparability">'IS '!$B$67</definedName>
    <definedName name="EBITDA_Net_interest_income_expense">'IS '!$B$66</definedName>
    <definedName name="EBITspec">'IS '!$B$56</definedName>
    <definedName name="Eqasratio">'BS '!$B$59</definedName>
    <definedName name="Equity_assets_ratio">'BS '!$B$55</definedName>
    <definedName name="Free_cash_flow">'Cash Flow '!$B$21</definedName>
    <definedName name="Free_cash_flow_per_share">'Cash Flow '!$B$35</definedName>
    <definedName name="Frepsha">'Cash Flow '!$B$38</definedName>
    <definedName name="HELP">[1]Nyckeltal!$M$3</definedName>
    <definedName name="HELPE">[1]NyckeltalE!$M$3</definedName>
    <definedName name="Income_Statements__SEK_M">'IS '!$B$3</definedName>
    <definedName name="KV">[2]Nyckeltal!$D$3</definedName>
    <definedName name="KVE">[1]NyckeltalE!$D$3</definedName>
    <definedName name="KVP">[2]Nyckeltal!$E$3</definedName>
    <definedName name="KVPE">[1]NyckeltalE!$E$3</definedName>
    <definedName name="M12M">[1]Nyckeltal!$L$3</definedName>
    <definedName name="M12ME">[1]NyckeltalE!$L$3</definedName>
    <definedName name="Net_debt__closing_balance">'BS '!#REF!</definedName>
    <definedName name="Net_debt_EBITDA_1">'BS '!#REF!</definedName>
    <definedName name="opcapsh">'Cash Flow '!$B$44</definedName>
    <definedName name="Operating_cash_flow">'Cash Flow '!$B$14</definedName>
    <definedName name="Operating_cash_flow_per_share">'Cash Flow '!$B$41</definedName>
    <definedName name="P_E_ratio">'IS '!$B$72</definedName>
    <definedName name="PEra">'IS '!$B$75</definedName>
    <definedName name="RatCapTurn">'IS '!$B$88</definedName>
    <definedName name="RetCapEmp">'IS '!$B$78</definedName>
    <definedName name="retsheq">'IS '!$B$95</definedName>
    <definedName name="Spec_of_cap_empl">'BS '!$B$62</definedName>
    <definedName name="YTD">[2]Nyckeltal!$H$3</definedName>
    <definedName name="YTDE">[1]NyckeltalE!$H$3</definedName>
    <definedName name="YTDP">[1]Nyckeltal!$I$3</definedName>
    <definedName name="YTDPE">[1]NyckeltalE!$I$3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8" i="12" l="1"/>
  <c r="C59" i="12"/>
  <c r="C57" i="12"/>
  <c r="C56" i="12"/>
  <c r="C54" i="12"/>
  <c r="C53" i="12"/>
  <c r="C52" i="12"/>
  <c r="C49" i="11"/>
  <c r="C48" i="12"/>
  <c r="C6" i="12"/>
  <c r="C5" i="12"/>
  <c r="C57" i="11"/>
  <c r="C37" i="11"/>
  <c r="C31" i="11"/>
  <c r="C19" i="11"/>
  <c r="C12" i="11"/>
  <c r="C101" i="10"/>
  <c r="C97" i="10"/>
  <c r="C89" i="10"/>
  <c r="C91" i="10" s="1"/>
  <c r="C75" i="10"/>
  <c r="C66" i="10"/>
  <c r="C62" i="10"/>
  <c r="C47" i="10"/>
  <c r="C40" i="10"/>
  <c r="C27" i="10"/>
  <c r="C6" i="10"/>
  <c r="C12" i="10" s="1"/>
  <c r="C39" i="11" l="1"/>
  <c r="C21" i="11"/>
  <c r="C58" i="11" s="1"/>
  <c r="C59" i="11" s="1"/>
  <c r="C48" i="10"/>
  <c r="C4" i="12"/>
  <c r="C7" i="12" s="1"/>
  <c r="C14" i="12" s="1"/>
  <c r="C14" i="10"/>
  <c r="C79" i="10"/>
  <c r="D59" i="12"/>
  <c r="D58" i="12"/>
  <c r="D57" i="12"/>
  <c r="D56" i="12"/>
  <c r="D54" i="12"/>
  <c r="D53" i="12"/>
  <c r="D52" i="12"/>
  <c r="E59" i="12"/>
  <c r="J59" i="12"/>
  <c r="O59" i="12"/>
  <c r="T59" i="12"/>
  <c r="X59" i="12"/>
  <c r="W59" i="12"/>
  <c r="V59" i="12"/>
  <c r="S59" i="12"/>
  <c r="R59" i="12"/>
  <c r="Q59" i="12"/>
  <c r="N59" i="12"/>
  <c r="M59" i="12"/>
  <c r="L59" i="12"/>
  <c r="I59" i="12"/>
  <c r="H59" i="12"/>
  <c r="G59" i="12"/>
  <c r="C64" i="11" l="1"/>
  <c r="C70" i="11" s="1"/>
  <c r="C72" i="11" s="1"/>
  <c r="C83" i="10"/>
  <c r="C31" i="12"/>
  <c r="C16" i="10"/>
  <c r="C18" i="10" s="1"/>
  <c r="C80" i="10"/>
  <c r="C84" i="10" s="1"/>
  <c r="C63" i="10"/>
  <c r="C57" i="10" s="1"/>
  <c r="C16" i="12"/>
  <c r="C49" i="12" s="1"/>
  <c r="C42" i="12"/>
  <c r="C44" i="12" s="1"/>
  <c r="C30" i="12"/>
  <c r="D31" i="12"/>
  <c r="T15" i="12"/>
  <c r="O15" i="12"/>
  <c r="J15" i="12"/>
  <c r="X6" i="12"/>
  <c r="W6" i="12"/>
  <c r="V6" i="12"/>
  <c r="U6" i="12"/>
  <c r="T6" i="12"/>
  <c r="S6" i="12"/>
  <c r="R6" i="12"/>
  <c r="Q6" i="12"/>
  <c r="P6" i="12"/>
  <c r="O6" i="12"/>
  <c r="N6" i="12"/>
  <c r="M6" i="12"/>
  <c r="L6" i="12"/>
  <c r="K6" i="12"/>
  <c r="J6" i="12"/>
  <c r="X5" i="12"/>
  <c r="W5" i="12"/>
  <c r="V5" i="12"/>
  <c r="U5" i="12"/>
  <c r="T5" i="12"/>
  <c r="S5" i="12"/>
  <c r="R5" i="12"/>
  <c r="Q5" i="12"/>
  <c r="P5" i="12"/>
  <c r="O5" i="12"/>
  <c r="N5" i="12"/>
  <c r="M5" i="12"/>
  <c r="L5" i="12"/>
  <c r="K5" i="12"/>
  <c r="J5" i="12"/>
  <c r="X4" i="12"/>
  <c r="W4" i="12"/>
  <c r="V4" i="12"/>
  <c r="U4" i="12"/>
  <c r="T4" i="12"/>
  <c r="S4" i="12"/>
  <c r="R4" i="12"/>
  <c r="Q4" i="12"/>
  <c r="P4" i="12"/>
  <c r="O4" i="12"/>
  <c r="N4" i="12"/>
  <c r="M4" i="12"/>
  <c r="L4" i="12"/>
  <c r="K4" i="12"/>
  <c r="J4" i="12"/>
  <c r="I6" i="12"/>
  <c r="H6" i="12"/>
  <c r="G6" i="12"/>
  <c r="F6" i="12"/>
  <c r="I5" i="12"/>
  <c r="H5" i="12"/>
  <c r="G5" i="12"/>
  <c r="F5" i="12"/>
  <c r="E6" i="12"/>
  <c r="E5" i="12"/>
  <c r="E4" i="12"/>
  <c r="E15" i="12"/>
  <c r="D6" i="12"/>
  <c r="D5" i="12"/>
  <c r="I4" i="12"/>
  <c r="H4" i="12"/>
  <c r="G4" i="12"/>
  <c r="F4" i="12"/>
  <c r="D4" i="12"/>
  <c r="D57" i="11"/>
  <c r="D49" i="11"/>
  <c r="D48" i="11"/>
  <c r="U89" i="10"/>
  <c r="V89" i="10"/>
  <c r="W89" i="10"/>
  <c r="C32" i="12" l="1"/>
  <c r="C26" i="10"/>
  <c r="C20" i="10"/>
  <c r="C48" i="11" s="1"/>
  <c r="C21" i="12"/>
  <c r="C55" i="12"/>
  <c r="C60" i="12" s="1"/>
  <c r="C66" i="12" s="1"/>
  <c r="C67" i="12" s="1"/>
  <c r="C67" i="10"/>
  <c r="C59" i="10"/>
  <c r="F7" i="12"/>
  <c r="G7" i="12"/>
  <c r="T7" i="12"/>
  <c r="X7" i="12"/>
  <c r="P7" i="12"/>
  <c r="L7" i="12"/>
  <c r="M7" i="12"/>
  <c r="E7" i="12"/>
  <c r="U7" i="12"/>
  <c r="D7" i="12"/>
  <c r="D14" i="12" s="1"/>
  <c r="D16" i="12" s="1"/>
  <c r="D49" i="12" s="1"/>
  <c r="D55" i="12" s="1"/>
  <c r="D60" i="12" s="1"/>
  <c r="I7" i="12"/>
  <c r="J7" i="12"/>
  <c r="N7" i="12"/>
  <c r="R7" i="12"/>
  <c r="V7" i="12"/>
  <c r="H7" i="12"/>
  <c r="Q7" i="12"/>
  <c r="K7" i="12"/>
  <c r="O7" i="12"/>
  <c r="S7" i="12"/>
  <c r="W7" i="12"/>
  <c r="D101" i="10"/>
  <c r="D97" i="10"/>
  <c r="D37" i="11"/>
  <c r="D31" i="11"/>
  <c r="D39" i="11" s="1"/>
  <c r="D19" i="11"/>
  <c r="D12" i="11"/>
  <c r="C26" i="12" l="1"/>
  <c r="C36" i="12"/>
  <c r="C38" i="12" s="1"/>
  <c r="C35" i="10"/>
  <c r="C49" i="10" s="1"/>
  <c r="C28" i="10"/>
  <c r="C61" i="10"/>
  <c r="C69" i="10" s="1"/>
  <c r="C68" i="10"/>
  <c r="D21" i="12"/>
  <c r="D26" i="12" s="1"/>
  <c r="D21" i="11"/>
  <c r="D89" i="10"/>
  <c r="D91" i="10" s="1"/>
  <c r="D75" i="10"/>
  <c r="D66" i="10"/>
  <c r="D62" i="10"/>
  <c r="D47" i="10"/>
  <c r="D40" i="10"/>
  <c r="X28" i="10"/>
  <c r="W28" i="10"/>
  <c r="U28" i="10"/>
  <c r="T28" i="10"/>
  <c r="S28" i="10"/>
  <c r="R28" i="10"/>
  <c r="Q28" i="10"/>
  <c r="P28" i="10"/>
  <c r="O28" i="10"/>
  <c r="D27" i="10"/>
  <c r="T19" i="10"/>
  <c r="T17" i="10"/>
  <c r="T15" i="10"/>
  <c r="T13" i="10"/>
  <c r="T11" i="10"/>
  <c r="T10" i="10"/>
  <c r="T9" i="10"/>
  <c r="T8" i="10"/>
  <c r="T7" i="10"/>
  <c r="T5" i="10"/>
  <c r="O15" i="10"/>
  <c r="D6" i="10"/>
  <c r="D12" i="10" s="1"/>
  <c r="D14" i="10" s="1"/>
  <c r="D16" i="10" s="1"/>
  <c r="D18" i="10" s="1"/>
  <c r="D20" i="10" s="1"/>
  <c r="D64" i="11" l="1"/>
  <c r="D70" i="11" s="1"/>
  <c r="D72" i="11" s="1"/>
  <c r="D58" i="11"/>
  <c r="D59" i="11" s="1"/>
  <c r="D48" i="10"/>
  <c r="D63" i="10"/>
  <c r="D57" i="10" s="1"/>
  <c r="D59" i="10" s="1"/>
  <c r="D61" i="10" s="1"/>
  <c r="D69" i="10" s="1"/>
  <c r="D26" i="10"/>
  <c r="D35" i="10"/>
  <c r="D49" i="10" s="1"/>
  <c r="D28" i="10"/>
  <c r="F57" i="12"/>
  <c r="K57" i="12"/>
  <c r="F51" i="12"/>
  <c r="K51" i="12"/>
  <c r="F56" i="12"/>
  <c r="F54" i="12"/>
  <c r="F53" i="12"/>
  <c r="F52" i="12"/>
  <c r="D68" i="10" l="1"/>
  <c r="D67" i="10"/>
  <c r="E18" i="12" l="1"/>
  <c r="E51" i="12" s="1"/>
  <c r="J18" i="12"/>
  <c r="J51" i="12" s="1"/>
  <c r="F14" i="12"/>
  <c r="E25" i="12"/>
  <c r="E58" i="12" s="1"/>
  <c r="E23" i="12"/>
  <c r="E57" i="12" s="1"/>
  <c r="E22" i="12"/>
  <c r="E56" i="12" s="1"/>
  <c r="E20" i="12"/>
  <c r="E54" i="12" s="1"/>
  <c r="E19" i="12"/>
  <c r="E17" i="12"/>
  <c r="E52" i="12" s="1"/>
  <c r="E13" i="12"/>
  <c r="E12" i="12"/>
  <c r="E11" i="12"/>
  <c r="E10" i="12"/>
  <c r="E9" i="12"/>
  <c r="E8" i="12"/>
  <c r="F16" i="12" l="1"/>
  <c r="E53" i="12"/>
  <c r="E14" i="12"/>
  <c r="E68" i="11"/>
  <c r="E67" i="11"/>
  <c r="E57" i="11"/>
  <c r="E101" i="10"/>
  <c r="F101" i="10"/>
  <c r="E97" i="10"/>
  <c r="F97" i="10"/>
  <c r="E37" i="11"/>
  <c r="E31" i="11"/>
  <c r="E19" i="11"/>
  <c r="E12" i="11"/>
  <c r="F89" i="10"/>
  <c r="F91" i="10" s="1"/>
  <c r="F75" i="10"/>
  <c r="E75" i="10"/>
  <c r="E58" i="10"/>
  <c r="J58" i="10"/>
  <c r="E60" i="10"/>
  <c r="E66" i="10"/>
  <c r="F66" i="10"/>
  <c r="F62" i="10"/>
  <c r="E45" i="10"/>
  <c r="E44" i="10"/>
  <c r="E43" i="10"/>
  <c r="E42" i="10"/>
  <c r="E39" i="10"/>
  <c r="E38" i="10"/>
  <c r="E40" i="10" s="1"/>
  <c r="F47" i="10"/>
  <c r="F40" i="10"/>
  <c r="F27" i="10"/>
  <c r="E15" i="10"/>
  <c r="J15" i="10"/>
  <c r="E19" i="10"/>
  <c r="E27" i="10" s="1"/>
  <c r="E17" i="10"/>
  <c r="E13" i="10"/>
  <c r="E62" i="10" s="1"/>
  <c r="E11" i="10"/>
  <c r="E10" i="10"/>
  <c r="E9" i="10"/>
  <c r="E8" i="10"/>
  <c r="E7" i="10"/>
  <c r="E5" i="10"/>
  <c r="E4" i="10"/>
  <c r="F6" i="10"/>
  <c r="F12" i="10" s="1"/>
  <c r="F21" i="12" l="1"/>
  <c r="E16" i="12"/>
  <c r="E21" i="11"/>
  <c r="E64" i="11" s="1"/>
  <c r="E70" i="11" s="1"/>
  <c r="E72" i="11" s="1"/>
  <c r="E6" i="10"/>
  <c r="E12" i="10" s="1"/>
  <c r="E14" i="10" s="1"/>
  <c r="E89" i="10"/>
  <c r="E91" i="10" s="1"/>
  <c r="F48" i="10"/>
  <c r="E39" i="11"/>
  <c r="E58" i="11"/>
  <c r="E59" i="11" s="1"/>
  <c r="E42" i="12"/>
  <c r="E44" i="12" s="1"/>
  <c r="E30" i="12"/>
  <c r="F14" i="10"/>
  <c r="E47" i="10"/>
  <c r="E48" i="10" s="1"/>
  <c r="G58" i="12"/>
  <c r="G57" i="12"/>
  <c r="G56" i="12"/>
  <c r="G54" i="12"/>
  <c r="G53" i="12"/>
  <c r="G52" i="12"/>
  <c r="F26" i="12" l="1"/>
  <c r="E49" i="12"/>
  <c r="E55" i="12" s="1"/>
  <c r="E60" i="12" s="1"/>
  <c r="E21" i="12"/>
  <c r="E36" i="12" s="1"/>
  <c r="E38" i="12" s="1"/>
  <c r="E16" i="10"/>
  <c r="E18" i="10" s="1"/>
  <c r="E63" i="10"/>
  <c r="F63" i="10"/>
  <c r="F57" i="10" s="1"/>
  <c r="F16" i="10"/>
  <c r="F18" i="10" s="1"/>
  <c r="G14" i="12"/>
  <c r="F68" i="11"/>
  <c r="F67" i="11"/>
  <c r="F57" i="11"/>
  <c r="F37" i="11"/>
  <c r="F31" i="11"/>
  <c r="F19" i="11"/>
  <c r="F12" i="11"/>
  <c r="G97" i="10"/>
  <c r="G101" i="10"/>
  <c r="G89" i="10"/>
  <c r="G91" i="10" s="1"/>
  <c r="G75" i="10"/>
  <c r="G66" i="10"/>
  <c r="G62" i="10"/>
  <c r="G47" i="10"/>
  <c r="G40" i="10"/>
  <c r="G27" i="10"/>
  <c r="G6" i="10"/>
  <c r="G12" i="10" s="1"/>
  <c r="E26" i="12" l="1"/>
  <c r="G16" i="12"/>
  <c r="D30" i="12"/>
  <c r="D32" i="12" s="1"/>
  <c r="E20" i="10"/>
  <c r="E100" i="10" s="1"/>
  <c r="E26" i="10"/>
  <c r="F26" i="10"/>
  <c r="F67" i="10"/>
  <c r="F59" i="10"/>
  <c r="F20" i="10"/>
  <c r="F39" i="11"/>
  <c r="F21" i="11"/>
  <c r="F64" i="11" s="1"/>
  <c r="F70" i="11" s="1"/>
  <c r="F72" i="11" s="1"/>
  <c r="G48" i="10"/>
  <c r="G14" i="10"/>
  <c r="H61" i="12"/>
  <c r="H58" i="12"/>
  <c r="H57" i="12"/>
  <c r="H56" i="12"/>
  <c r="H54" i="12"/>
  <c r="H53" i="12"/>
  <c r="H52" i="12"/>
  <c r="H14" i="12"/>
  <c r="H16" i="12" s="1"/>
  <c r="G68" i="11"/>
  <c r="G67" i="11"/>
  <c r="G57" i="11"/>
  <c r="G37" i="11"/>
  <c r="G39" i="11" s="1"/>
  <c r="G31" i="11"/>
  <c r="G19" i="11"/>
  <c r="G12" i="11"/>
  <c r="H101" i="10"/>
  <c r="C102" i="10" s="1"/>
  <c r="H97" i="10"/>
  <c r="C98" i="10" s="1"/>
  <c r="C99" i="10" s="1"/>
  <c r="H89" i="10"/>
  <c r="H91" i="10" s="1"/>
  <c r="H75" i="10"/>
  <c r="H66" i="10"/>
  <c r="H62" i="10"/>
  <c r="H47" i="10"/>
  <c r="H40" i="10"/>
  <c r="H27" i="10"/>
  <c r="H6" i="10"/>
  <c r="H12" i="10" s="1"/>
  <c r="H14" i="10" s="1"/>
  <c r="H16" i="10" s="1"/>
  <c r="H18" i="10" s="1"/>
  <c r="H20" i="10" s="1"/>
  <c r="H35" i="10" s="1"/>
  <c r="D42" i="12" l="1"/>
  <c r="D44" i="12" s="1"/>
  <c r="H21" i="12"/>
  <c r="G21" i="12"/>
  <c r="D36" i="12" s="1"/>
  <c r="D38" i="12" s="1"/>
  <c r="D80" i="10"/>
  <c r="D84" i="10" s="1"/>
  <c r="F35" i="10"/>
  <c r="F49" i="10" s="1"/>
  <c r="D79" i="10"/>
  <c r="D83" i="10" s="1"/>
  <c r="E28" i="10"/>
  <c r="E35" i="10"/>
  <c r="E49" i="10" s="1"/>
  <c r="G16" i="10"/>
  <c r="F28" i="10"/>
  <c r="F68" i="10"/>
  <c r="F61" i="10"/>
  <c r="F69" i="10" s="1"/>
  <c r="H26" i="10"/>
  <c r="F58" i="11"/>
  <c r="F59" i="11" s="1"/>
  <c r="G18" i="10"/>
  <c r="G63" i="10"/>
  <c r="G57" i="10" s="1"/>
  <c r="H48" i="10"/>
  <c r="H49" i="10" s="1"/>
  <c r="H63" i="10"/>
  <c r="H57" i="10" s="1"/>
  <c r="H28" i="10"/>
  <c r="G21" i="11"/>
  <c r="I58" i="12"/>
  <c r="I57" i="12"/>
  <c r="I56" i="12"/>
  <c r="I54" i="12"/>
  <c r="I53" i="12"/>
  <c r="I52" i="12"/>
  <c r="I101" i="10"/>
  <c r="D102" i="10" s="1"/>
  <c r="I97" i="10"/>
  <c r="D98" i="10" s="1"/>
  <c r="D99" i="10" s="1"/>
  <c r="I89" i="10"/>
  <c r="G26" i="12" l="1"/>
  <c r="G59" i="10"/>
  <c r="G67" i="10"/>
  <c r="G26" i="10"/>
  <c r="G20" i="10"/>
  <c r="G58" i="11"/>
  <c r="G59" i="11" s="1"/>
  <c r="G64" i="11"/>
  <c r="G70" i="11" s="1"/>
  <c r="G72" i="11" s="1"/>
  <c r="H67" i="10"/>
  <c r="H59" i="10"/>
  <c r="H26" i="12"/>
  <c r="I14" i="12"/>
  <c r="I16" i="12" s="1"/>
  <c r="H68" i="11"/>
  <c r="H67" i="11"/>
  <c r="H57" i="11"/>
  <c r="H37" i="11"/>
  <c r="H31" i="11"/>
  <c r="H19" i="11"/>
  <c r="H12" i="11"/>
  <c r="I75" i="10"/>
  <c r="I66" i="10"/>
  <c r="I62" i="10"/>
  <c r="I47" i="10"/>
  <c r="I40" i="10"/>
  <c r="I27" i="10"/>
  <c r="I6" i="10"/>
  <c r="I12" i="10" s="1"/>
  <c r="D100" i="10" l="1"/>
  <c r="D103" i="10" s="1"/>
  <c r="C100" i="10"/>
  <c r="C103" i="10" s="1"/>
  <c r="I49" i="12"/>
  <c r="I21" i="12"/>
  <c r="H49" i="12"/>
  <c r="H55" i="12" s="1"/>
  <c r="H60" i="12" s="1"/>
  <c r="F49" i="12"/>
  <c r="F55" i="12" s="1"/>
  <c r="F60" i="12" s="1"/>
  <c r="G49" i="12"/>
  <c r="F30" i="12"/>
  <c r="F42" i="12"/>
  <c r="F44" i="12" s="1"/>
  <c r="G55" i="12"/>
  <c r="G60" i="12" s="1"/>
  <c r="F79" i="10"/>
  <c r="E79" i="10"/>
  <c r="G28" i="10"/>
  <c r="G35" i="10"/>
  <c r="G49" i="10" s="1"/>
  <c r="G61" i="10"/>
  <c r="G69" i="10" s="1"/>
  <c r="G68" i="10"/>
  <c r="H68" i="10"/>
  <c r="H61" i="10"/>
  <c r="H69" i="10" s="1"/>
  <c r="I14" i="10"/>
  <c r="I55" i="12"/>
  <c r="I60" i="12" s="1"/>
  <c r="H39" i="11"/>
  <c r="H21" i="11"/>
  <c r="H64" i="11" s="1"/>
  <c r="H70" i="11" s="1"/>
  <c r="H72" i="11" s="1"/>
  <c r="I48" i="10"/>
  <c r="K56" i="12"/>
  <c r="J10" i="12"/>
  <c r="J11" i="12"/>
  <c r="J60" i="10"/>
  <c r="O60" i="10"/>
  <c r="O58" i="10"/>
  <c r="J45" i="10"/>
  <c r="J44" i="10"/>
  <c r="J43" i="10"/>
  <c r="J42" i="10"/>
  <c r="J39" i="10"/>
  <c r="J38" i="10"/>
  <c r="O46" i="10"/>
  <c r="O45" i="10"/>
  <c r="O44" i="10"/>
  <c r="O43" i="10"/>
  <c r="O42" i="10"/>
  <c r="O39" i="10"/>
  <c r="O38" i="10"/>
  <c r="F36" i="12" l="1"/>
  <c r="F38" i="12" s="1"/>
  <c r="E80" i="10"/>
  <c r="E84" i="10" s="1"/>
  <c r="F80" i="10"/>
  <c r="F84" i="10" s="1"/>
  <c r="E31" i="12"/>
  <c r="E32" i="12" s="1"/>
  <c r="E83" i="10"/>
  <c r="F49" i="11"/>
  <c r="E49" i="11"/>
  <c r="F31" i="12"/>
  <c r="F32" i="12" s="1"/>
  <c r="F83" i="10"/>
  <c r="I63" i="10"/>
  <c r="I57" i="10" s="1"/>
  <c r="E57" i="10" s="1"/>
  <c r="H49" i="11"/>
  <c r="G49" i="11"/>
  <c r="I16" i="10"/>
  <c r="I18" i="10" s="1"/>
  <c r="I26" i="12"/>
  <c r="H58" i="11"/>
  <c r="H59" i="11" s="1"/>
  <c r="J101" i="10"/>
  <c r="E102" i="10" s="1"/>
  <c r="E103" i="10" s="1"/>
  <c r="J97" i="10"/>
  <c r="E98" i="10" s="1"/>
  <c r="E99" i="10" s="1"/>
  <c r="K101" i="10"/>
  <c r="F102" i="10" s="1"/>
  <c r="K97" i="10"/>
  <c r="F98" i="10" s="1"/>
  <c r="F99" i="10" s="1"/>
  <c r="K54" i="12"/>
  <c r="K53" i="12"/>
  <c r="K52" i="12"/>
  <c r="J25" i="12"/>
  <c r="J58" i="12" s="1"/>
  <c r="J23" i="12"/>
  <c r="J57" i="12" s="1"/>
  <c r="J22" i="12"/>
  <c r="J56" i="12" s="1"/>
  <c r="J20" i="12"/>
  <c r="J54" i="12" s="1"/>
  <c r="J19" i="12"/>
  <c r="J53" i="12" s="1"/>
  <c r="J17" i="12"/>
  <c r="J52" i="12" s="1"/>
  <c r="J13" i="12"/>
  <c r="J12" i="12"/>
  <c r="J9" i="12"/>
  <c r="J8" i="12"/>
  <c r="K14" i="12"/>
  <c r="I68" i="11"/>
  <c r="I67" i="11"/>
  <c r="I57" i="11"/>
  <c r="I37" i="11"/>
  <c r="I31" i="11"/>
  <c r="I19" i="11"/>
  <c r="I12" i="11"/>
  <c r="K89" i="10"/>
  <c r="K91" i="10" s="1"/>
  <c r="J75" i="10"/>
  <c r="K75" i="10"/>
  <c r="K66" i="10"/>
  <c r="J66" i="10"/>
  <c r="K62" i="10"/>
  <c r="J47" i="10"/>
  <c r="K47" i="10"/>
  <c r="J40" i="10"/>
  <c r="K40" i="10"/>
  <c r="K27" i="10"/>
  <c r="J19" i="10"/>
  <c r="J27" i="10" s="1"/>
  <c r="J17" i="10"/>
  <c r="J13" i="10"/>
  <c r="J62" i="10" s="1"/>
  <c r="J11" i="10"/>
  <c r="J10" i="10"/>
  <c r="J9" i="10"/>
  <c r="J8" i="10"/>
  <c r="J7" i="10"/>
  <c r="J5" i="10"/>
  <c r="J4" i="10"/>
  <c r="I91" i="10" s="1"/>
  <c r="K6" i="10"/>
  <c r="K12" i="10" s="1"/>
  <c r="G79" i="10" s="1"/>
  <c r="K16" i="12" l="1"/>
  <c r="G42" i="12"/>
  <c r="G44" i="12" s="1"/>
  <c r="G30" i="12"/>
  <c r="I67" i="10"/>
  <c r="I59" i="10"/>
  <c r="I68" i="10" s="1"/>
  <c r="E67" i="10"/>
  <c r="E59" i="10"/>
  <c r="I39" i="11"/>
  <c r="G31" i="12"/>
  <c r="G83" i="10"/>
  <c r="I26" i="10"/>
  <c r="I20" i="10"/>
  <c r="I35" i="10" s="1"/>
  <c r="I49" i="10" s="1"/>
  <c r="J89" i="10"/>
  <c r="J91" i="10" s="1"/>
  <c r="J14" i="12"/>
  <c r="I21" i="11"/>
  <c r="I58" i="11" s="1"/>
  <c r="I59" i="11" s="1"/>
  <c r="J48" i="10"/>
  <c r="K48" i="10"/>
  <c r="J6" i="10"/>
  <c r="J12" i="10" s="1"/>
  <c r="K14" i="10"/>
  <c r="G80" i="10" s="1"/>
  <c r="G84" i="10" s="1"/>
  <c r="K21" i="12" l="1"/>
  <c r="G36" i="12" s="1"/>
  <c r="G38" i="12" s="1"/>
  <c r="G32" i="12"/>
  <c r="J30" i="12"/>
  <c r="J16" i="12"/>
  <c r="I61" i="10"/>
  <c r="I69" i="10" s="1"/>
  <c r="E61" i="10"/>
  <c r="E69" i="10" s="1"/>
  <c r="E68" i="10"/>
  <c r="H48" i="11"/>
  <c r="F100" i="10"/>
  <c r="F103" i="10" s="1"/>
  <c r="E48" i="11"/>
  <c r="I28" i="10"/>
  <c r="F48" i="11"/>
  <c r="I64" i="11"/>
  <c r="I70" i="11" s="1"/>
  <c r="I72" i="11" s="1"/>
  <c r="K26" i="12"/>
  <c r="G48" i="11"/>
  <c r="J14" i="10"/>
  <c r="J42" i="12"/>
  <c r="J44" i="12" s="1"/>
  <c r="K63" i="10"/>
  <c r="K57" i="10" s="1"/>
  <c r="K16" i="10"/>
  <c r="K18" i="10" s="1"/>
  <c r="L58" i="12"/>
  <c r="L57" i="12"/>
  <c r="L56" i="12"/>
  <c r="L54" i="12"/>
  <c r="L53" i="12"/>
  <c r="L52" i="12"/>
  <c r="L14" i="12"/>
  <c r="L16" i="12" s="1"/>
  <c r="J68" i="11"/>
  <c r="J67" i="11"/>
  <c r="J57" i="11"/>
  <c r="L101" i="10"/>
  <c r="G102" i="10" s="1"/>
  <c r="J37" i="11"/>
  <c r="J31" i="11"/>
  <c r="J19" i="11"/>
  <c r="J12" i="11"/>
  <c r="L97" i="10"/>
  <c r="G98" i="10" s="1"/>
  <c r="G99" i="10" s="1"/>
  <c r="L89" i="10"/>
  <c r="L91" i="10" s="1"/>
  <c r="L75" i="10"/>
  <c r="L66" i="10"/>
  <c r="L62" i="10"/>
  <c r="L47" i="10"/>
  <c r="L40" i="10"/>
  <c r="L27" i="10"/>
  <c r="L6" i="10"/>
  <c r="L12" i="10" s="1"/>
  <c r="H79" i="10" s="1"/>
  <c r="L21" i="12" l="1"/>
  <c r="H36" i="12" s="1"/>
  <c r="H38" i="12" s="1"/>
  <c r="J21" i="12"/>
  <c r="J36" i="12" s="1"/>
  <c r="J38" i="12" s="1"/>
  <c r="J49" i="12"/>
  <c r="J55" i="12" s="1"/>
  <c r="J60" i="12" s="1"/>
  <c r="H42" i="12"/>
  <c r="H44" i="12" s="1"/>
  <c r="H30" i="12"/>
  <c r="H83" i="10"/>
  <c r="H31" i="12"/>
  <c r="L48" i="10"/>
  <c r="L14" i="10"/>
  <c r="H80" i="10" s="1"/>
  <c r="H84" i="10" s="1"/>
  <c r="J16" i="10"/>
  <c r="J18" i="10" s="1"/>
  <c r="J63" i="10"/>
  <c r="K59" i="10"/>
  <c r="K61" i="10" s="1"/>
  <c r="K67" i="10"/>
  <c r="K20" i="10"/>
  <c r="G100" i="10" s="1"/>
  <c r="G103" i="10" s="1"/>
  <c r="K26" i="10"/>
  <c r="J39" i="11"/>
  <c r="J21" i="11"/>
  <c r="M61" i="12"/>
  <c r="M58" i="12"/>
  <c r="M57" i="12"/>
  <c r="M56" i="12"/>
  <c r="M54" i="12"/>
  <c r="M53" i="12"/>
  <c r="M52" i="12"/>
  <c r="W61" i="12"/>
  <c r="R61" i="12"/>
  <c r="X58" i="12"/>
  <c r="W58" i="12"/>
  <c r="V58" i="12"/>
  <c r="U58" i="12"/>
  <c r="S58" i="12"/>
  <c r="R58" i="12"/>
  <c r="Q58" i="12"/>
  <c r="P58" i="12"/>
  <c r="N58" i="12"/>
  <c r="X57" i="12"/>
  <c r="W57" i="12"/>
  <c r="V57" i="12"/>
  <c r="U57" i="12"/>
  <c r="S57" i="12"/>
  <c r="R57" i="12"/>
  <c r="Q57" i="12"/>
  <c r="P57" i="12"/>
  <c r="N57" i="12"/>
  <c r="X56" i="12"/>
  <c r="W56" i="12"/>
  <c r="V56" i="12"/>
  <c r="U56" i="12"/>
  <c r="S56" i="12"/>
  <c r="R56" i="12"/>
  <c r="Q56" i="12"/>
  <c r="P56" i="12"/>
  <c r="N56" i="12"/>
  <c r="X54" i="12"/>
  <c r="W54" i="12"/>
  <c r="V54" i="12"/>
  <c r="U54" i="12"/>
  <c r="S54" i="12"/>
  <c r="R54" i="12"/>
  <c r="Q54" i="12"/>
  <c r="P54" i="12"/>
  <c r="N54" i="12"/>
  <c r="X53" i="12"/>
  <c r="W53" i="12"/>
  <c r="V53" i="12"/>
  <c r="U53" i="12"/>
  <c r="S53" i="12"/>
  <c r="R53" i="12"/>
  <c r="Q53" i="12"/>
  <c r="P53" i="12"/>
  <c r="N53" i="12"/>
  <c r="X52" i="12"/>
  <c r="W52" i="12"/>
  <c r="V52" i="12"/>
  <c r="U52" i="12"/>
  <c r="S52" i="12"/>
  <c r="R52" i="12"/>
  <c r="Q52" i="12"/>
  <c r="P52" i="12"/>
  <c r="N52" i="12"/>
  <c r="L26" i="12" l="1"/>
  <c r="J26" i="12"/>
  <c r="H32" i="12"/>
  <c r="L16" i="10"/>
  <c r="L18" i="10" s="1"/>
  <c r="L63" i="10"/>
  <c r="L57" i="10" s="1"/>
  <c r="J20" i="10"/>
  <c r="J26" i="10"/>
  <c r="K35" i="10"/>
  <c r="K49" i="10" s="1"/>
  <c r="K28" i="10"/>
  <c r="K69" i="10"/>
  <c r="K68" i="10"/>
  <c r="J58" i="11"/>
  <c r="J59" i="11" s="1"/>
  <c r="J64" i="11"/>
  <c r="J70" i="11" s="1"/>
  <c r="J72" i="11" s="1"/>
  <c r="U101" i="10"/>
  <c r="U102" i="10" s="1"/>
  <c r="L67" i="10" l="1"/>
  <c r="L59" i="10"/>
  <c r="L20" i="10"/>
  <c r="H100" i="10" s="1"/>
  <c r="L26" i="10"/>
  <c r="J28" i="10"/>
  <c r="J35" i="10"/>
  <c r="J49" i="10" s="1"/>
  <c r="J100" i="10"/>
  <c r="M14" i="12"/>
  <c r="M16" i="12" s="1"/>
  <c r="K68" i="11"/>
  <c r="K67" i="11"/>
  <c r="K57" i="11"/>
  <c r="K37" i="11"/>
  <c r="K31" i="11"/>
  <c r="K19" i="11"/>
  <c r="K12" i="11"/>
  <c r="M101" i="10"/>
  <c r="H102" i="10" s="1"/>
  <c r="M97" i="10"/>
  <c r="H98" i="10" s="1"/>
  <c r="H99" i="10" s="1"/>
  <c r="M89" i="10"/>
  <c r="M91" i="10" s="1"/>
  <c r="M75" i="10"/>
  <c r="M62" i="10"/>
  <c r="N62" i="10"/>
  <c r="M66" i="10"/>
  <c r="M47" i="10"/>
  <c r="M40" i="10"/>
  <c r="M27" i="10"/>
  <c r="M6" i="10"/>
  <c r="M12" i="10" s="1"/>
  <c r="I79" i="10" s="1"/>
  <c r="M21" i="12" l="1"/>
  <c r="H103" i="10"/>
  <c r="I83" i="10"/>
  <c r="I31" i="12"/>
  <c r="I30" i="12"/>
  <c r="I42" i="12"/>
  <c r="I44" i="12" s="1"/>
  <c r="L61" i="10"/>
  <c r="L69" i="10" s="1"/>
  <c r="L68" i="10"/>
  <c r="L35" i="10"/>
  <c r="L49" i="10" s="1"/>
  <c r="L28" i="10"/>
  <c r="I36" i="12"/>
  <c r="I38" i="12" s="1"/>
  <c r="K39" i="11"/>
  <c r="K21" i="11"/>
  <c r="K64" i="11" s="1"/>
  <c r="K70" i="11" s="1"/>
  <c r="K72" i="11" s="1"/>
  <c r="M48" i="10"/>
  <c r="M14" i="10"/>
  <c r="I80" i="10" s="1"/>
  <c r="I84" i="10" s="1"/>
  <c r="T11" i="12"/>
  <c r="T19" i="12"/>
  <c r="T53" i="12" s="1"/>
  <c r="O19" i="12"/>
  <c r="O53" i="12" s="1"/>
  <c r="N14" i="12"/>
  <c r="L68" i="11"/>
  <c r="L67" i="11"/>
  <c r="L57" i="11"/>
  <c r="N101" i="10"/>
  <c r="I102" i="10" s="1"/>
  <c r="N97" i="10"/>
  <c r="I98" i="10" s="1"/>
  <c r="I99" i="10" s="1"/>
  <c r="L37" i="11"/>
  <c r="L31" i="11"/>
  <c r="L19" i="11"/>
  <c r="L12" i="11"/>
  <c r="N89" i="10"/>
  <c r="N91" i="10" s="1"/>
  <c r="N16" i="12" l="1"/>
  <c r="I32" i="12"/>
  <c r="K42" i="12"/>
  <c r="K44" i="12" s="1"/>
  <c r="K30" i="12"/>
  <c r="L39" i="11"/>
  <c r="L21" i="11"/>
  <c r="L58" i="11" s="1"/>
  <c r="L59" i="11" s="1"/>
  <c r="M26" i="12"/>
  <c r="K58" i="11"/>
  <c r="K59" i="11" s="1"/>
  <c r="M16" i="10"/>
  <c r="M18" i="10" s="1"/>
  <c r="M63" i="10"/>
  <c r="M57" i="10" s="1"/>
  <c r="N21" i="12" l="1"/>
  <c r="N49" i="12"/>
  <c r="N55" i="12" s="1"/>
  <c r="N60" i="12" s="1"/>
  <c r="M49" i="12"/>
  <c r="M55" i="12" s="1"/>
  <c r="M60" i="12" s="1"/>
  <c r="K49" i="12"/>
  <c r="K55" i="12" s="1"/>
  <c r="K60" i="12" s="1"/>
  <c r="L49" i="12"/>
  <c r="L55" i="12" s="1"/>
  <c r="L60" i="12" s="1"/>
  <c r="K36" i="12"/>
  <c r="K38" i="12" s="1"/>
  <c r="L64" i="11"/>
  <c r="L70" i="11" s="1"/>
  <c r="L72" i="11" s="1"/>
  <c r="M20" i="10"/>
  <c r="I100" i="10" s="1"/>
  <c r="I103" i="10" s="1"/>
  <c r="M26" i="10"/>
  <c r="M67" i="10"/>
  <c r="M59" i="10"/>
  <c r="N26" i="12"/>
  <c r="N75" i="10"/>
  <c r="N66" i="10"/>
  <c r="M68" i="10" l="1"/>
  <c r="M61" i="10"/>
  <c r="M69" i="10" s="1"/>
  <c r="M35" i="10"/>
  <c r="M49" i="10" s="1"/>
  <c r="M28" i="10"/>
  <c r="N47" i="10" l="1"/>
  <c r="O47" i="10"/>
  <c r="N40" i="10"/>
  <c r="N27" i="10"/>
  <c r="N6" i="10"/>
  <c r="N12" i="10" s="1"/>
  <c r="N48" i="10" l="1"/>
  <c r="J49" i="11" s="1"/>
  <c r="K79" i="10"/>
  <c r="J79" i="10"/>
  <c r="I49" i="11"/>
  <c r="N14" i="10"/>
  <c r="K49" i="11" l="1"/>
  <c r="L49" i="11"/>
  <c r="K80" i="10"/>
  <c r="K84" i="10" s="1"/>
  <c r="J80" i="10"/>
  <c r="J84" i="10" s="1"/>
  <c r="K83" i="10"/>
  <c r="K31" i="12"/>
  <c r="K32" i="12" s="1"/>
  <c r="J31" i="12"/>
  <c r="J32" i="12" s="1"/>
  <c r="J83" i="10"/>
  <c r="N16" i="10"/>
  <c r="N18" i="10" s="1"/>
  <c r="N63" i="10"/>
  <c r="P66" i="10"/>
  <c r="Q66" i="10"/>
  <c r="R66" i="10"/>
  <c r="S66" i="10"/>
  <c r="T66" i="10"/>
  <c r="U66" i="10"/>
  <c r="V66" i="10"/>
  <c r="W66" i="10"/>
  <c r="X66" i="10"/>
  <c r="O66" i="10"/>
  <c r="N57" i="10" l="1"/>
  <c r="N59" i="10" s="1"/>
  <c r="N20" i="10"/>
  <c r="N26" i="10"/>
  <c r="O25" i="12"/>
  <c r="O58" i="12" s="1"/>
  <c r="O23" i="12"/>
  <c r="O57" i="12" s="1"/>
  <c r="O22" i="12"/>
  <c r="O56" i="12" s="1"/>
  <c r="O20" i="12"/>
  <c r="O54" i="12" s="1"/>
  <c r="O17" i="12"/>
  <c r="O52" i="12" s="1"/>
  <c r="O13" i="12"/>
  <c r="O12" i="12"/>
  <c r="O11" i="12"/>
  <c r="O9" i="12"/>
  <c r="O8" i="12"/>
  <c r="N67" i="10" l="1"/>
  <c r="J57" i="10"/>
  <c r="J48" i="11"/>
  <c r="K100" i="10"/>
  <c r="I48" i="11"/>
  <c r="N28" i="10"/>
  <c r="L48" i="11"/>
  <c r="K48" i="11"/>
  <c r="N35" i="10"/>
  <c r="N49" i="10" s="1"/>
  <c r="N68" i="10"/>
  <c r="N61" i="10"/>
  <c r="N69" i="10" s="1"/>
  <c r="O19" i="10"/>
  <c r="O17" i="10"/>
  <c r="O13" i="10"/>
  <c r="O11" i="10"/>
  <c r="O10" i="10"/>
  <c r="O9" i="10"/>
  <c r="O8" i="10"/>
  <c r="O7" i="10"/>
  <c r="O5" i="10"/>
  <c r="T4" i="10"/>
  <c r="O4" i="10"/>
  <c r="J67" i="10" l="1"/>
  <c r="J59" i="10"/>
  <c r="O89" i="10"/>
  <c r="T89" i="10"/>
  <c r="P89" i="10"/>
  <c r="O101" i="10"/>
  <c r="J102" i="10" s="1"/>
  <c r="J103" i="10" s="1"/>
  <c r="P101" i="10"/>
  <c r="K102" i="10" s="1"/>
  <c r="K103" i="10" s="1"/>
  <c r="O97" i="10"/>
  <c r="J98" i="10" s="1"/>
  <c r="J99" i="10" s="1"/>
  <c r="P97" i="10"/>
  <c r="K98" i="10" s="1"/>
  <c r="K99" i="10" s="1"/>
  <c r="J61" i="10" l="1"/>
  <c r="J69" i="10" s="1"/>
  <c r="J68" i="10"/>
  <c r="P14" i="12"/>
  <c r="P16" i="12" s="1"/>
  <c r="O14" i="12"/>
  <c r="O16" i="12" s="1"/>
  <c r="M68" i="11"/>
  <c r="M67" i="11"/>
  <c r="M57" i="11"/>
  <c r="M44" i="11"/>
  <c r="M37" i="11"/>
  <c r="M31" i="11"/>
  <c r="M19" i="11"/>
  <c r="M12" i="11"/>
  <c r="P6" i="10"/>
  <c r="P12" i="10" s="1"/>
  <c r="L79" i="10" s="1"/>
  <c r="L83" i="10" s="1"/>
  <c r="O6" i="10"/>
  <c r="O12" i="10" s="1"/>
  <c r="P47" i="10"/>
  <c r="P40" i="10"/>
  <c r="O40" i="10"/>
  <c r="O62" i="10"/>
  <c r="P62" i="10"/>
  <c r="P75" i="10"/>
  <c r="O75" i="10"/>
  <c r="O91" i="10"/>
  <c r="P91" i="10"/>
  <c r="O21" i="12" l="1"/>
  <c r="O49" i="12"/>
  <c r="O55" i="12" s="1"/>
  <c r="O60" i="12" s="1"/>
  <c r="P21" i="12"/>
  <c r="L36" i="12" s="1"/>
  <c r="L38" i="12" s="1"/>
  <c r="L30" i="12"/>
  <c r="L42" i="12"/>
  <c r="L44" i="12" s="1"/>
  <c r="L31" i="12"/>
  <c r="O42" i="12"/>
  <c r="O44" i="12" s="1"/>
  <c r="O30" i="12"/>
  <c r="M39" i="11"/>
  <c r="M21" i="11"/>
  <c r="M64" i="11" s="1"/>
  <c r="M70" i="11" s="1"/>
  <c r="M72" i="11" s="1"/>
  <c r="P48" i="10"/>
  <c r="O48" i="10"/>
  <c r="M49" i="11" s="1"/>
  <c r="O14" i="10"/>
  <c r="P14" i="10"/>
  <c r="L80" i="10" s="1"/>
  <c r="L84" i="10" s="1"/>
  <c r="L32" i="12" l="1"/>
  <c r="O36" i="12"/>
  <c r="O38" i="12" s="1"/>
  <c r="O26" i="12"/>
  <c r="P26" i="12"/>
  <c r="M58" i="11"/>
  <c r="M59" i="11" s="1"/>
  <c r="O63" i="10"/>
  <c r="O57" i="10" s="1"/>
  <c r="O16" i="10"/>
  <c r="O18" i="10" s="1"/>
  <c r="P16" i="10"/>
  <c r="P18" i="10" s="1"/>
  <c r="P63" i="10"/>
  <c r="P57" i="10" s="1"/>
  <c r="O20" i="10" l="1"/>
  <c r="O100" i="10" s="1"/>
  <c r="O59" i="10"/>
  <c r="O67" i="10"/>
  <c r="P59" i="10"/>
  <c r="P67" i="10"/>
  <c r="P20" i="10"/>
  <c r="L100" i="10" s="1"/>
  <c r="Q14" i="12"/>
  <c r="Q16" i="12" s="1"/>
  <c r="N68" i="11"/>
  <c r="N67" i="11"/>
  <c r="N57" i="11"/>
  <c r="N44" i="11"/>
  <c r="N37" i="11"/>
  <c r="N31" i="11"/>
  <c r="N19" i="11"/>
  <c r="N12" i="11"/>
  <c r="Q101" i="10"/>
  <c r="L102" i="10" s="1"/>
  <c r="Q97" i="10"/>
  <c r="L98" i="10" s="1"/>
  <c r="L99" i="10" s="1"/>
  <c r="Q89" i="10"/>
  <c r="Q91" i="10" s="1"/>
  <c r="Q75" i="10"/>
  <c r="Q62" i="10"/>
  <c r="Q47" i="10"/>
  <c r="Q40" i="10"/>
  <c r="Q6" i="10"/>
  <c r="Q12" i="10" s="1"/>
  <c r="Q21" i="12" l="1"/>
  <c r="N39" i="11"/>
  <c r="L103" i="10"/>
  <c r="M79" i="10"/>
  <c r="M83" i="10" s="1"/>
  <c r="M30" i="12"/>
  <c r="M42" i="12"/>
  <c r="M44" i="12" s="1"/>
  <c r="M36" i="12"/>
  <c r="M38" i="12" s="1"/>
  <c r="N21" i="11"/>
  <c r="N58" i="11" s="1"/>
  <c r="N59" i="11" s="1"/>
  <c r="Q14" i="10"/>
  <c r="Q48" i="10"/>
  <c r="O61" i="10"/>
  <c r="O69" i="10" s="1"/>
  <c r="O68" i="10"/>
  <c r="M48" i="11"/>
  <c r="M52" i="11" s="1"/>
  <c r="O35" i="10"/>
  <c r="O49" i="10" s="1"/>
  <c r="P35" i="10"/>
  <c r="P49" i="10" s="1"/>
  <c r="P61" i="10"/>
  <c r="P69" i="10" s="1"/>
  <c r="P68" i="10"/>
  <c r="Q26" i="12" l="1"/>
  <c r="J44" i="11"/>
  <c r="J52" i="11" s="1"/>
  <c r="I44" i="11"/>
  <c r="I52" i="11" s="1"/>
  <c r="N64" i="11"/>
  <c r="N70" i="11" s="1"/>
  <c r="N72" i="11" s="1"/>
  <c r="M80" i="10"/>
  <c r="M84" i="10" s="1"/>
  <c r="L44" i="11"/>
  <c r="L52" i="11" s="1"/>
  <c r="K44" i="11"/>
  <c r="K52" i="11" s="1"/>
  <c r="M31" i="12"/>
  <c r="M32" i="12" s="1"/>
  <c r="Q16" i="10"/>
  <c r="Q18" i="10" s="1"/>
  <c r="Q63" i="10"/>
  <c r="Q57" i="10" s="1"/>
  <c r="F44" i="11" l="1"/>
  <c r="F52" i="11" s="1"/>
  <c r="E44" i="11"/>
  <c r="E52" i="11" s="1"/>
  <c r="H44" i="11"/>
  <c r="H52" i="11" s="1"/>
  <c r="G44" i="11"/>
  <c r="G52" i="11" s="1"/>
  <c r="Q59" i="10"/>
  <c r="Q67" i="10"/>
  <c r="Q20" i="10"/>
  <c r="D44" i="11" l="1"/>
  <c r="D52" i="11" s="1"/>
  <c r="C44" i="11"/>
  <c r="C52" i="11" s="1"/>
  <c r="M100" i="10"/>
  <c r="Q35" i="10"/>
  <c r="Q61" i="10"/>
  <c r="Q69" i="10" s="1"/>
  <c r="Q68" i="10"/>
  <c r="T25" i="12"/>
  <c r="T58" i="12" s="1"/>
  <c r="T23" i="12"/>
  <c r="T57" i="12" s="1"/>
  <c r="T22" i="12"/>
  <c r="T56" i="12" s="1"/>
  <c r="T20" i="12"/>
  <c r="T54" i="12" s="1"/>
  <c r="T17" i="12"/>
  <c r="T52" i="12" s="1"/>
  <c r="T13" i="12"/>
  <c r="T12" i="12"/>
  <c r="T9" i="12"/>
  <c r="T8" i="12"/>
  <c r="T6" i="10"/>
  <c r="Q49" i="10" l="1"/>
  <c r="R101" i="10" l="1"/>
  <c r="M102" i="10" s="1"/>
  <c r="M103" i="10" s="1"/>
  <c r="R97" i="10"/>
  <c r="M98" i="10" s="1"/>
  <c r="M99" i="10" s="1"/>
  <c r="R62" i="10"/>
  <c r="R14" i="12" l="1"/>
  <c r="R16" i="12" s="1"/>
  <c r="O68" i="11"/>
  <c r="O67" i="11"/>
  <c r="O57" i="11"/>
  <c r="O44" i="11"/>
  <c r="O37" i="11"/>
  <c r="O31" i="11"/>
  <c r="O19" i="11"/>
  <c r="O12" i="11"/>
  <c r="R21" i="12" l="1"/>
  <c r="N42" i="12"/>
  <c r="N44" i="12" s="1"/>
  <c r="N30" i="12"/>
  <c r="N36" i="12"/>
  <c r="N38" i="12" s="1"/>
  <c r="O39" i="11"/>
  <c r="O21" i="11"/>
  <c r="O58" i="11" s="1"/>
  <c r="O59" i="11" s="1"/>
  <c r="R89" i="10"/>
  <c r="R91" i="10" s="1"/>
  <c r="S89" i="10"/>
  <c r="R75" i="10"/>
  <c r="R47" i="10"/>
  <c r="R40" i="10"/>
  <c r="R6" i="10"/>
  <c r="R12" i="10" s="1"/>
  <c r="N79" i="10" s="1"/>
  <c r="N31" i="12" l="1"/>
  <c r="N32" i="12" s="1"/>
  <c r="N83" i="10"/>
  <c r="R26" i="12"/>
  <c r="O64" i="11"/>
  <c r="O70" i="11" s="1"/>
  <c r="O72" i="11" s="1"/>
  <c r="R48" i="10"/>
  <c r="R14" i="10"/>
  <c r="N80" i="10" s="1"/>
  <c r="N84" i="10" s="1"/>
  <c r="R16" i="10" l="1"/>
  <c r="R18" i="10" s="1"/>
  <c r="R63" i="10"/>
  <c r="R57" i="10" s="1"/>
  <c r="X101" i="10"/>
  <c r="W101" i="10"/>
  <c r="V101" i="10"/>
  <c r="P102" i="10"/>
  <c r="S101" i="10"/>
  <c r="S97" i="10"/>
  <c r="N98" i="10" s="1"/>
  <c r="N99" i="10" s="1"/>
  <c r="R102" i="10" l="1"/>
  <c r="W102" i="10"/>
  <c r="Q102" i="10"/>
  <c r="V102" i="10"/>
  <c r="S102" i="10"/>
  <c r="N102" i="10"/>
  <c r="R67" i="10"/>
  <c r="R59" i="10"/>
  <c r="R20" i="10"/>
  <c r="S14" i="12"/>
  <c r="S16" i="12" s="1"/>
  <c r="P68" i="11"/>
  <c r="P67" i="11"/>
  <c r="P44" i="11"/>
  <c r="S21" i="12" l="1"/>
  <c r="S49" i="12"/>
  <c r="R49" i="12"/>
  <c r="P49" i="12"/>
  <c r="P55" i="12" s="1"/>
  <c r="P60" i="12" s="1"/>
  <c r="Q49" i="12"/>
  <c r="P30" i="12"/>
  <c r="S55" i="12"/>
  <c r="S60" i="12" s="1"/>
  <c r="R55" i="12"/>
  <c r="R60" i="12" s="1"/>
  <c r="Q55" i="12"/>
  <c r="Q60" i="12" s="1"/>
  <c r="N100" i="10"/>
  <c r="N103" i="10" s="1"/>
  <c r="P42" i="12"/>
  <c r="P44" i="12" s="1"/>
  <c r="R35" i="10"/>
  <c r="R68" i="10"/>
  <c r="R61" i="10"/>
  <c r="R69" i="10" s="1"/>
  <c r="P36" i="12" l="1"/>
  <c r="P38" i="12" s="1"/>
  <c r="R49" i="10"/>
  <c r="S26" i="12"/>
  <c r="S75" i="10"/>
  <c r="P37" i="11" l="1"/>
  <c r="P31" i="11"/>
  <c r="P19" i="11"/>
  <c r="P12" i="11"/>
  <c r="S6" i="10"/>
  <c r="S12" i="10" s="1"/>
  <c r="P79" i="10" l="1"/>
  <c r="O79" i="10"/>
  <c r="S14" i="10"/>
  <c r="P39" i="11"/>
  <c r="P21" i="11"/>
  <c r="P64" i="11" s="1"/>
  <c r="P70" i="11" s="1"/>
  <c r="P72" i="11" s="1"/>
  <c r="T47" i="10"/>
  <c r="O83" i="10" l="1"/>
  <c r="O31" i="12"/>
  <c r="O32" i="12" s="1"/>
  <c r="P83" i="10"/>
  <c r="P31" i="12"/>
  <c r="P32" i="12" s="1"/>
  <c r="P80" i="10"/>
  <c r="P84" i="10" s="1"/>
  <c r="O80" i="10"/>
  <c r="O84" i="10" s="1"/>
  <c r="S16" i="10"/>
  <c r="S18" i="10" s="1"/>
  <c r="S47" i="10"/>
  <c r="S40" i="10"/>
  <c r="U47" i="10"/>
  <c r="V47" i="10"/>
  <c r="W47" i="10"/>
  <c r="X47" i="10"/>
  <c r="U40" i="10"/>
  <c r="V40" i="10"/>
  <c r="W40" i="10"/>
  <c r="X40" i="10"/>
  <c r="T40" i="10"/>
  <c r="T48" i="10" s="1"/>
  <c r="B35" i="10"/>
  <c r="S20" i="10" l="1"/>
  <c r="P100" i="10" s="1"/>
  <c r="P103" i="10" s="1"/>
  <c r="S48" i="10"/>
  <c r="N49" i="11" s="1"/>
  <c r="Q49" i="11"/>
  <c r="U48" i="10"/>
  <c r="X48" i="10"/>
  <c r="W48" i="10"/>
  <c r="V48" i="10"/>
  <c r="O49" i="11" l="1"/>
  <c r="P49" i="11"/>
  <c r="P48" i="11"/>
  <c r="S35" i="10"/>
  <c r="R49" i="11"/>
  <c r="T49" i="11"/>
  <c r="S49" i="11"/>
  <c r="O48" i="11" l="1"/>
  <c r="O52" i="11" s="1"/>
  <c r="N48" i="11"/>
  <c r="N52" i="11" s="1"/>
  <c r="P52" i="11"/>
  <c r="S49" i="10"/>
  <c r="U97" i="10"/>
  <c r="T97" i="10"/>
  <c r="X97" i="10"/>
  <c r="W97" i="10"/>
  <c r="V97" i="10"/>
  <c r="T101" i="10"/>
  <c r="O102" i="10" l="1"/>
  <c r="O103" i="10" s="1"/>
  <c r="T102" i="10"/>
  <c r="O98" i="10"/>
  <c r="O99" i="10" s="1"/>
  <c r="T98" i="10"/>
  <c r="T99" i="10" s="1"/>
  <c r="Q98" i="10"/>
  <c r="Q99" i="10" s="1"/>
  <c r="V98" i="10"/>
  <c r="P98" i="10"/>
  <c r="P99" i="10" s="1"/>
  <c r="U98" i="10"/>
  <c r="U99" i="10" s="1"/>
  <c r="R98" i="10"/>
  <c r="R99" i="10" s="1"/>
  <c r="W98" i="10"/>
  <c r="W99" i="10" s="1"/>
  <c r="S98" i="10"/>
  <c r="S99" i="10" s="1"/>
  <c r="X99" i="10"/>
  <c r="V99" i="10"/>
  <c r="P58" i="11" l="1"/>
  <c r="P57" i="11"/>
  <c r="P59" i="11" l="1"/>
  <c r="S91" i="10"/>
  <c r="S63" i="10"/>
  <c r="S62" i="10"/>
  <c r="S57" i="10" s="1"/>
  <c r="S67" i="10" l="1"/>
  <c r="S59" i="10"/>
  <c r="S68" i="10" l="1"/>
  <c r="S61" i="10"/>
  <c r="S69" i="10" s="1"/>
  <c r="T91" i="10" l="1"/>
  <c r="U75" i="10"/>
  <c r="T14" i="12"/>
  <c r="T16" i="12" s="1"/>
  <c r="U14" i="12"/>
  <c r="U16" i="12" s="1"/>
  <c r="W14" i="12"/>
  <c r="W16" i="12" s="1"/>
  <c r="X14" i="12"/>
  <c r="V14" i="12"/>
  <c r="T21" i="12" l="1"/>
  <c r="T49" i="12"/>
  <c r="W21" i="12"/>
  <c r="W26" i="12" s="1"/>
  <c r="U21" i="12"/>
  <c r="X16" i="12"/>
  <c r="W49" i="12" s="1"/>
  <c r="W55" i="12" s="1"/>
  <c r="W60" i="12" s="1"/>
  <c r="V16" i="12"/>
  <c r="T42" i="12"/>
  <c r="T55" i="12"/>
  <c r="T60" i="12" s="1"/>
  <c r="Q30" i="12"/>
  <c r="Q42" i="12"/>
  <c r="Q44" i="12" s="1"/>
  <c r="R30" i="12"/>
  <c r="R42" i="12"/>
  <c r="R44" i="12" s="1"/>
  <c r="U42" i="12"/>
  <c r="U30" i="12"/>
  <c r="S30" i="12"/>
  <c r="S42" i="12"/>
  <c r="S44" i="12" s="1"/>
  <c r="T30" i="12"/>
  <c r="Q68" i="11"/>
  <c r="Q67" i="11"/>
  <c r="Q37" i="11"/>
  <c r="Q31" i="11"/>
  <c r="Q12" i="11"/>
  <c r="R19" i="11"/>
  <c r="Q19" i="11"/>
  <c r="Q57" i="11"/>
  <c r="U91" i="10"/>
  <c r="V21" i="12" l="1"/>
  <c r="V49" i="12"/>
  <c r="V55" i="12" s="1"/>
  <c r="V60" i="12" s="1"/>
  <c r="U49" i="12"/>
  <c r="U55" i="12" s="1"/>
  <c r="U60" i="12" s="1"/>
  <c r="X21" i="12"/>
  <c r="X26" i="12" s="1"/>
  <c r="X49" i="12"/>
  <c r="X55" i="12" s="1"/>
  <c r="X60" i="12" s="1"/>
  <c r="S36" i="12"/>
  <c r="S38" i="12" s="1"/>
  <c r="U26" i="12"/>
  <c r="Q36" i="12"/>
  <c r="Q38" i="12" s="1"/>
  <c r="V26" i="12"/>
  <c r="R36" i="12"/>
  <c r="R38" i="12" s="1"/>
  <c r="T26" i="12"/>
  <c r="T36" i="12"/>
  <c r="Q39" i="11"/>
  <c r="Q21" i="11"/>
  <c r="T60" i="10"/>
  <c r="T58" i="10"/>
  <c r="V91" i="10" l="1"/>
  <c r="W91" i="10"/>
  <c r="X91" i="10"/>
  <c r="W62" i="10" l="1"/>
  <c r="X62" i="10"/>
  <c r="V62" i="10"/>
  <c r="U62" i="10"/>
  <c r="T62" i="10"/>
  <c r="V27" i="10"/>
  <c r="V28" i="10" s="1"/>
  <c r="U38" i="12" l="1"/>
  <c r="T38" i="12"/>
  <c r="S67" i="11" l="1"/>
  <c r="T67" i="11"/>
  <c r="R67" i="11"/>
  <c r="S68" i="11"/>
  <c r="T68" i="11"/>
  <c r="R68" i="11"/>
  <c r="X6" i="10" l="1"/>
  <c r="X12" i="10" s="1"/>
  <c r="W6" i="10"/>
  <c r="W12" i="10" s="1"/>
  <c r="V6" i="10"/>
  <c r="V12" i="10" s="1"/>
  <c r="U6" i="10"/>
  <c r="U12" i="10" s="1"/>
  <c r="T12" i="10"/>
  <c r="T79" i="10" s="1"/>
  <c r="S37" i="11"/>
  <c r="T37" i="11"/>
  <c r="R37" i="11"/>
  <c r="S31" i="11"/>
  <c r="T31" i="11"/>
  <c r="R31" i="11"/>
  <c r="S19" i="11"/>
  <c r="T19" i="11"/>
  <c r="T12" i="11"/>
  <c r="S12" i="11"/>
  <c r="R12" i="11"/>
  <c r="T31" i="12" l="1"/>
  <c r="T83" i="10"/>
  <c r="U79" i="10"/>
  <c r="U31" i="12" s="1"/>
  <c r="Q79" i="10"/>
  <c r="S79" i="10"/>
  <c r="R79" i="10"/>
  <c r="T39" i="11"/>
  <c r="S39" i="11"/>
  <c r="R39" i="11"/>
  <c r="S21" i="11"/>
  <c r="S64" i="11" s="1"/>
  <c r="S70" i="11" s="1"/>
  <c r="S72" i="11" s="1"/>
  <c r="T14" i="10"/>
  <c r="T80" i="10" s="1"/>
  <c r="U14" i="10"/>
  <c r="Q80" i="10" s="1"/>
  <c r="Q84" i="10" s="1"/>
  <c r="V14" i="10"/>
  <c r="X14" i="10"/>
  <c r="W14" i="10"/>
  <c r="R21" i="11"/>
  <c r="R64" i="11" s="1"/>
  <c r="R70" i="11" s="1"/>
  <c r="R72" i="11" s="1"/>
  <c r="T21" i="11"/>
  <c r="T64" i="11" s="1"/>
  <c r="T70" i="11" s="1"/>
  <c r="T72" i="11" s="1"/>
  <c r="Q64" i="11"/>
  <c r="Q70" i="11" s="1"/>
  <c r="Q72" i="11" s="1"/>
  <c r="U83" i="10" l="1"/>
  <c r="W83" i="10"/>
  <c r="W31" i="12"/>
  <c r="R83" i="10"/>
  <c r="R31" i="12"/>
  <c r="R32" i="12" s="1"/>
  <c r="Q83" i="10"/>
  <c r="Q31" i="12"/>
  <c r="Q32" i="12" s="1"/>
  <c r="V83" i="10"/>
  <c r="V31" i="12"/>
  <c r="S83" i="10"/>
  <c r="S31" i="12"/>
  <c r="S32" i="12" s="1"/>
  <c r="X83" i="10"/>
  <c r="X31" i="12"/>
  <c r="R80" i="10"/>
  <c r="R84" i="10" s="1"/>
  <c r="V84" i="10"/>
  <c r="W63" i="10"/>
  <c r="W57" i="10" s="1"/>
  <c r="W84" i="10"/>
  <c r="T63" i="10"/>
  <c r="T57" i="10" s="1"/>
  <c r="T84" i="10"/>
  <c r="X63" i="10"/>
  <c r="X57" i="10" s="1"/>
  <c r="X84" i="10"/>
  <c r="U63" i="10"/>
  <c r="U57" i="10" s="1"/>
  <c r="S80" i="10"/>
  <c r="S84" i="10" s="1"/>
  <c r="U80" i="10"/>
  <c r="U84" i="10" s="1"/>
  <c r="V63" i="10"/>
  <c r="V57" i="10" s="1"/>
  <c r="V16" i="10"/>
  <c r="V18" i="10" s="1"/>
  <c r="T32" i="12"/>
  <c r="U32" i="12"/>
  <c r="W16" i="10"/>
  <c r="W18" i="10" s="1"/>
  <c r="X16" i="10"/>
  <c r="X18" i="10" s="1"/>
  <c r="U16" i="10"/>
  <c r="U18" i="10" s="1"/>
  <c r="T16" i="10"/>
  <c r="T18" i="10" s="1"/>
  <c r="T67" i="10" l="1"/>
  <c r="T59" i="10"/>
  <c r="T68" i="10" s="1"/>
  <c r="U67" i="10"/>
  <c r="U59" i="10"/>
  <c r="U20" i="10"/>
  <c r="X20" i="10"/>
  <c r="T20" i="10"/>
  <c r="V20" i="10"/>
  <c r="W20" i="10"/>
  <c r="R58" i="11"/>
  <c r="S58" i="11"/>
  <c r="T58" i="11"/>
  <c r="Q58" i="11"/>
  <c r="Q59" i="11" s="1"/>
  <c r="R57" i="11"/>
  <c r="R59" i="11" s="1"/>
  <c r="S57" i="11"/>
  <c r="S59" i="11" s="1"/>
  <c r="T57" i="11"/>
  <c r="T59" i="11" s="1"/>
  <c r="V100" i="10" l="1"/>
  <c r="W100" i="10"/>
  <c r="W103" i="10" s="1"/>
  <c r="Q100" i="10"/>
  <c r="Q103" i="10" s="1"/>
  <c r="U100" i="10"/>
  <c r="U103" i="10" s="1"/>
  <c r="X103" i="10"/>
  <c r="U35" i="10"/>
  <c r="U49" i="10" s="1"/>
  <c r="R100" i="10"/>
  <c r="R103" i="10" s="1"/>
  <c r="S100" i="10"/>
  <c r="S103" i="10" s="1"/>
  <c r="V103" i="10"/>
  <c r="X75" i="10"/>
  <c r="X35" i="10"/>
  <c r="W75" i="10"/>
  <c r="W35" i="10"/>
  <c r="V75" i="10"/>
  <c r="V35" i="10"/>
  <c r="T35" i="10"/>
  <c r="T49" i="10" s="1"/>
  <c r="Q48" i="11"/>
  <c r="Q52" i="11" s="1"/>
  <c r="T100" i="10"/>
  <c r="T103" i="10" s="1"/>
  <c r="T61" i="10"/>
  <c r="T69" i="10" s="1"/>
  <c r="U61" i="10"/>
  <c r="U69" i="10" s="1"/>
  <c r="U68" i="10"/>
  <c r="T74" i="10"/>
  <c r="T75" i="10" s="1"/>
  <c r="U44" i="12"/>
  <c r="V44" i="12"/>
  <c r="W44" i="12"/>
  <c r="X44" i="12"/>
  <c r="T44" i="12"/>
  <c r="W38" i="12"/>
  <c r="X38" i="12"/>
  <c r="V38" i="12"/>
  <c r="R48" i="11" l="1"/>
  <c r="R52" i="11" s="1"/>
  <c r="V49" i="10"/>
  <c r="T48" i="11"/>
  <c r="X49" i="10"/>
  <c r="S48" i="11"/>
  <c r="S52" i="11" s="1"/>
  <c r="W49" i="10"/>
  <c r="X32" i="12"/>
  <c r="W32" i="12"/>
  <c r="V32" i="12"/>
  <c r="X66" i="12" l="1"/>
  <c r="W66" i="12"/>
  <c r="T66" i="12"/>
  <c r="V66" i="12"/>
  <c r="U66" i="12"/>
  <c r="W68" i="12" l="1"/>
  <c r="W67" i="12"/>
  <c r="T67" i="12"/>
  <c r="T68" i="12"/>
  <c r="U67" i="12"/>
  <c r="U68" i="12"/>
  <c r="X68" i="12"/>
  <c r="X67" i="12"/>
  <c r="V68" i="12"/>
  <c r="V67" i="12"/>
  <c r="O66" i="12" l="1"/>
  <c r="R66" i="12"/>
  <c r="P66" i="12"/>
  <c r="Q66" i="12"/>
  <c r="S66" i="12"/>
  <c r="X67" i="10"/>
  <c r="X59" i="10"/>
  <c r="X68" i="10" s="1"/>
  <c r="J48" i="12" l="1"/>
  <c r="J66" i="12" s="1"/>
  <c r="K48" i="12"/>
  <c r="K66" i="12" s="1"/>
  <c r="K67" i="12" s="1"/>
  <c r="L48" i="12"/>
  <c r="L66" i="12" s="1"/>
  <c r="L67" i="12" s="1"/>
  <c r="S68" i="12"/>
  <c r="S67" i="12"/>
  <c r="O67" i="12"/>
  <c r="N48" i="12"/>
  <c r="N66" i="12" s="1"/>
  <c r="M48" i="12"/>
  <c r="M66" i="12" s="1"/>
  <c r="O68" i="12"/>
  <c r="Q67" i="12"/>
  <c r="Q68" i="12"/>
  <c r="P67" i="12"/>
  <c r="P68" i="12"/>
  <c r="R68" i="12"/>
  <c r="R67" i="12"/>
  <c r="X61" i="10"/>
  <c r="X69" i="10" s="1"/>
  <c r="F48" i="12" l="1"/>
  <c r="F66" i="12" s="1"/>
  <c r="F67" i="12" s="1"/>
  <c r="E48" i="12"/>
  <c r="E66" i="12" s="1"/>
  <c r="H48" i="12"/>
  <c r="G48" i="12"/>
  <c r="G66" i="12" s="1"/>
  <c r="G67" i="12" s="1"/>
  <c r="J67" i="12"/>
  <c r="I48" i="12"/>
  <c r="I66" i="12" s="1"/>
  <c r="I67" i="12" s="1"/>
  <c r="M67" i="12"/>
  <c r="N67" i="12"/>
  <c r="T52" i="11"/>
  <c r="E67" i="12" l="1"/>
  <c r="D48" i="12"/>
  <c r="D66" i="12" s="1"/>
  <c r="D67" i="12" s="1"/>
  <c r="H66" i="12"/>
  <c r="H67" i="12" s="1"/>
  <c r="W67" i="10"/>
  <c r="W59" i="10"/>
  <c r="W68" i="10" s="1"/>
  <c r="W61" i="10" l="1"/>
  <c r="W69" i="10" l="1"/>
  <c r="V67" i="10"/>
  <c r="V59" i="10"/>
  <c r="V61" i="10" s="1"/>
  <c r="V69" i="10" l="1"/>
  <c r="V68" i="10"/>
</calcChain>
</file>

<file path=xl/sharedStrings.xml><?xml version="1.0" encoding="utf-8"?>
<sst xmlns="http://schemas.openxmlformats.org/spreadsheetml/2006/main" count="668" uniqueCount="299">
  <si>
    <t>Average number of employees</t>
  </si>
  <si>
    <t>Capital employed</t>
  </si>
  <si>
    <t>Cash conversion ratio</t>
  </si>
  <si>
    <t>Debt/equity ratio, %</t>
  </si>
  <si>
    <t>Discontinuing operations</t>
  </si>
  <si>
    <t>Dividend yield</t>
  </si>
  <si>
    <t xml:space="preserve">Earnings per share </t>
  </si>
  <si>
    <t>EBIT</t>
  </si>
  <si>
    <t xml:space="preserve">EBIT excluding items affecting comparability </t>
  </si>
  <si>
    <t>EBIT margin excluding items affecting comparability,%</t>
  </si>
  <si>
    <t xml:space="preserve">EBITA </t>
  </si>
  <si>
    <t xml:space="preserve">EBITA margin, % </t>
  </si>
  <si>
    <t>EBITDA</t>
  </si>
  <si>
    <t>EBITDA margin, %</t>
  </si>
  <si>
    <t>EBITDA/Net interest income/expense</t>
  </si>
  <si>
    <t>Equity/assets ratio</t>
  </si>
  <si>
    <t>Equity method</t>
  </si>
  <si>
    <t>Free cash flow</t>
  </si>
  <si>
    <t>Free cash flow per share</t>
  </si>
  <si>
    <t>Items affecting comparability</t>
  </si>
  <si>
    <t>Net debt</t>
  </si>
  <si>
    <t xml:space="preserve">Net debt/EBITDA </t>
  </si>
  <si>
    <t xml:space="preserve">Number of employees at year-end </t>
  </si>
  <si>
    <t>Operating cash flow</t>
  </si>
  <si>
    <t>Operating cash flow per share</t>
  </si>
  <si>
    <t>Organic growth</t>
  </si>
  <si>
    <t>P/E ratio</t>
  </si>
  <si>
    <t>Pro forma</t>
  </si>
  <si>
    <t>Rate of capital turnover</t>
  </si>
  <si>
    <t>Return on capital employed, %</t>
  </si>
  <si>
    <t xml:space="preserve">Return on shareholders’ equity, % </t>
  </si>
  <si>
    <t xml:space="preserve">Definitions </t>
  </si>
  <si>
    <t>Trelleborg AB</t>
  </si>
  <si>
    <t>Description</t>
  </si>
  <si>
    <t>Sheet name</t>
  </si>
  <si>
    <t>Currency/value</t>
  </si>
  <si>
    <t>Trelleborg uses the following alternative performance measures relating to its financial position, return on shareholders’ equity and capital employed, net debt, debt/equity ratio and equity/assets ratio. The Group believes that these performance measures can be utilized by users of the financial statements as a supplement in assessing the possibility of dividends, making strategic investments and assessing the Group’s ability to meet its financial commitments. Trelleborg also uses the cash flow metrics of operating cash flow and free cash flow to provide an indication of the funds generated by the operations in order to conduct strategic investments, carry out amortizations and generate a return for its shareholders. Trelleborg uses the performance metrics of EBITDA, EBITA and EBIT excluding items affecting comparability, which the Group considers to be relevant for investors seeking to understand its earnings generation before items affecting comparability. The Group defines its key figures as follows.</t>
  </si>
  <si>
    <t>Income statement</t>
  </si>
  <si>
    <t>Net sales</t>
  </si>
  <si>
    <t>Cost of goods sold</t>
  </si>
  <si>
    <t>Gross profit</t>
  </si>
  <si>
    <t>Selling expenses</t>
  </si>
  <si>
    <t>Administrative expenses</t>
  </si>
  <si>
    <t>Research and development costs</t>
  </si>
  <si>
    <t>Profit from associated companies</t>
  </si>
  <si>
    <t>EBIT, excluding items affecting comparability</t>
  </si>
  <si>
    <t>Profit before tax</t>
  </si>
  <si>
    <t>Tax</t>
  </si>
  <si>
    <t>Net profit in continuing operations</t>
  </si>
  <si>
    <t>Total net profit</t>
  </si>
  <si>
    <t>- equity holders of the parent company</t>
  </si>
  <si>
    <t>Continuing operations</t>
  </si>
  <si>
    <t>Group, total</t>
  </si>
  <si>
    <t xml:space="preserve"> </t>
  </si>
  <si>
    <t>Dividend</t>
  </si>
  <si>
    <t>Financial items</t>
  </si>
  <si>
    <t>Average number of shares outstanding</t>
  </si>
  <si>
    <t>Total assets</t>
  </si>
  <si>
    <t>Income Statements, SEK M</t>
  </si>
  <si>
    <t>Q1 2017</t>
  </si>
  <si>
    <t>Q2 2017</t>
  </si>
  <si>
    <t>Q4 2017</t>
  </si>
  <si>
    <t>EBITDA, excluding items affecting comparability</t>
  </si>
  <si>
    <t>Depreciation, property, plant and equipment</t>
  </si>
  <si>
    <t>EBITA, excluding items affecting comparability</t>
  </si>
  <si>
    <t>Amortization, intangible assets</t>
  </si>
  <si>
    <t>Other operating income/costs</t>
  </si>
  <si>
    <t>Net profit in discontinuing operations</t>
  </si>
  <si>
    <t>- non-controlling interest</t>
  </si>
  <si>
    <t>Q3 2017</t>
  </si>
  <si>
    <t>Balance Sheets, SEK M</t>
  </si>
  <si>
    <t>Property, plant and equipment</t>
  </si>
  <si>
    <t>Total non-current assets</t>
  </si>
  <si>
    <t>Inventories</t>
  </si>
  <si>
    <t>Current operating receivables</t>
  </si>
  <si>
    <t>Cash and cash equivalents</t>
  </si>
  <si>
    <t>Total current assets</t>
  </si>
  <si>
    <t>Other non-current liabilities</t>
  </si>
  <si>
    <t>Total non-current liabilities</t>
  </si>
  <si>
    <t>Interest-bearing current liabilities</t>
  </si>
  <si>
    <t>Other current liabilities</t>
  </si>
  <si>
    <t>Total current liabilities</t>
  </si>
  <si>
    <t>Total equity and liabilities</t>
  </si>
  <si>
    <t>Specification of changes in equity, SEK M</t>
  </si>
  <si>
    <t>Total comprehensive income</t>
  </si>
  <si>
    <t>Acquisitions</t>
  </si>
  <si>
    <t>Closing balance</t>
  </si>
  <si>
    <t>Sep 30</t>
  </si>
  <si>
    <t>June 30</t>
  </si>
  <si>
    <t>March 31</t>
  </si>
  <si>
    <t>Dec 31</t>
  </si>
  <si>
    <t>Less:</t>
  </si>
  <si>
    <t xml:space="preserve">   Cash and cash equivalents</t>
  </si>
  <si>
    <t xml:space="preserve">   Tax assets</t>
  </si>
  <si>
    <t>EBITDA, operating profit before depreciation</t>
  </si>
  <si>
    <t>Capital expenditure</t>
  </si>
  <si>
    <t>Sold non-current assets</t>
  </si>
  <si>
    <t>Change in working capital</t>
  </si>
  <si>
    <t>Dividend from associated companies</t>
  </si>
  <si>
    <t>Non cash-flow affecting items</t>
  </si>
  <si>
    <t>Cash impact from items affecting comparability</t>
  </si>
  <si>
    <t>Paid tax</t>
  </si>
  <si>
    <t>Dividend - equity holders of the parent company</t>
  </si>
  <si>
    <t>Sum net cash flow</t>
  </si>
  <si>
    <t>Cash Flow</t>
  </si>
  <si>
    <t>Balance sheet</t>
  </si>
  <si>
    <t>Totalt equity</t>
  </si>
  <si>
    <t>Return on capital employed, %, excluding items affecting comparability</t>
  </si>
  <si>
    <t>Goodwill</t>
  </si>
  <si>
    <t>Other intangible assets</t>
  </si>
  <si>
    <t>Participations in joint ventures/associated companies</t>
  </si>
  <si>
    <t>Financial non-current assets</t>
  </si>
  <si>
    <t>Current tax assets</t>
  </si>
  <si>
    <t>Interest-bearing receivables</t>
  </si>
  <si>
    <t>Total equity</t>
  </si>
  <si>
    <t>Non-current liabilities</t>
  </si>
  <si>
    <t>Interest-bearing non-current liabilities</t>
  </si>
  <si>
    <t>Pension obligations</t>
  </si>
  <si>
    <t>Other provisions</t>
  </si>
  <si>
    <t>Deferred tax liabilities</t>
  </si>
  <si>
    <t>Current liabilities</t>
  </si>
  <si>
    <t>Current tax liabilities</t>
  </si>
  <si>
    <t>Non-current assets</t>
  </si>
  <si>
    <t>Current assets</t>
  </si>
  <si>
    <t>Average number of shares</t>
  </si>
  <si>
    <t>EBIT margin excluding items affecting comparability, %</t>
  </si>
  <si>
    <t>EBITA margin excluding items affecting comparability, %</t>
  </si>
  <si>
    <t>EBITDA margin excluding items affecting comparability, %</t>
  </si>
  <si>
    <t>EBIT, excluding items affecting comparability, R12</t>
  </si>
  <si>
    <t>Return on capital employed, %, including items affecting comparability</t>
  </si>
  <si>
    <t>EBIT, including items affecting comparability, R12</t>
  </si>
  <si>
    <t>Average capital employed and EBIT is calculated R12. This is used when calculating the return on capital employed, %.</t>
  </si>
  <si>
    <t>Earnings per share, R12</t>
  </si>
  <si>
    <t>SEK</t>
  </si>
  <si>
    <t>Average capital employed, R12</t>
  </si>
  <si>
    <t>Net sales, R12</t>
  </si>
  <si>
    <t>Deferred tax assets</t>
  </si>
  <si>
    <t>Specification of capital employed, SEK M</t>
  </si>
  <si>
    <t>Operating cash flow, R12</t>
  </si>
  <si>
    <t>EBIT, excl items affecting comparability, R12</t>
  </si>
  <si>
    <t>Free cash flow, R12</t>
  </si>
  <si>
    <t>IS</t>
  </si>
  <si>
    <t>BS</t>
  </si>
  <si>
    <t>Cash Flow, SEK M</t>
  </si>
  <si>
    <t>Yearly and Quarterly Income statements</t>
  </si>
  <si>
    <t>Yearly and Quarterly Balance sheets</t>
  </si>
  <si>
    <t>Yearly and Quarterly Cash Flow Statements</t>
  </si>
  <si>
    <t>Market price, SEK</t>
  </si>
  <si>
    <t>Average capital employed and Net sales is calculated using R12. This is used when calculating the capital turnover rate.</t>
  </si>
  <si>
    <t>Opening balance</t>
  </si>
  <si>
    <t xml:space="preserve">   Interest-bearing receivables </t>
  </si>
  <si>
    <t xml:space="preserve">   Operating liabilities</t>
  </si>
  <si>
    <t>Disposed/discontinuing operations</t>
  </si>
  <si>
    <t xml:space="preserve">Rate of capital turnover </t>
  </si>
  <si>
    <t>Average capital employed, excluding items affecting comparability, R12</t>
  </si>
  <si>
    <t>Average capital employed, including items affecting comparability, R12</t>
  </si>
  <si>
    <t>12M 2017</t>
  </si>
  <si>
    <t>Q1 2018</t>
  </si>
  <si>
    <t>Average equity</t>
  </si>
  <si>
    <t>Total Group Return on shareholders' equity</t>
  </si>
  <si>
    <t>Return on shareholders' equity, excluding items affecting comparability</t>
  </si>
  <si>
    <t>Total shareholders equity</t>
  </si>
  <si>
    <t>Profit for the period, R12</t>
  </si>
  <si>
    <t>Other comprehensive income</t>
  </si>
  <si>
    <t>Statements of comprehensive income, SEK M</t>
  </si>
  <si>
    <t>Items that will not be reclassified to the income statement</t>
  </si>
  <si>
    <t>Income tax relating to components of other comprehensive income</t>
  </si>
  <si>
    <t>Total</t>
  </si>
  <si>
    <t>Items that may be reclassified to the income statement</t>
  </si>
  <si>
    <t>Cash flow hedges</t>
  </si>
  <si>
    <r>
      <t>Hedging of net investment</t>
    </r>
    <r>
      <rPr>
        <vertAlign val="superscript"/>
        <sz val="10"/>
        <rFont val="Calibri"/>
        <family val="2"/>
        <scheme val="minor"/>
      </rPr>
      <t/>
    </r>
  </si>
  <si>
    <t>Translation difference</t>
  </si>
  <si>
    <r>
      <t>Income tax relating to components of other comprehensive income</t>
    </r>
    <r>
      <rPr>
        <vertAlign val="superscript"/>
        <sz val="10"/>
        <rFont val="Calibri"/>
        <family val="2"/>
        <scheme val="minor"/>
      </rPr>
      <t/>
    </r>
  </si>
  <si>
    <t>Other comprehensive income relating to disposed / discontinuing operations</t>
  </si>
  <si>
    <t>Other comprehensive income, net of tax</t>
  </si>
  <si>
    <t>Non-recurring item relating to IFRS9</t>
  </si>
  <si>
    <t>Key Figures</t>
  </si>
  <si>
    <t>Q2 2018</t>
  </si>
  <si>
    <t>Reason for use of Measure</t>
  </si>
  <si>
    <t>N/A</t>
  </si>
  <si>
    <t>Shows Trelleborg's cash generation capacity generated by the operations.</t>
  </si>
  <si>
    <t>Shows Trelleborg's cash generation capacity generated by the operations in relation to average number of shares.</t>
  </si>
  <si>
    <t>Shows underlying growth from changes in volume, price and sales mix.</t>
  </si>
  <si>
    <t>Shows how well the operational capital employed is used to create profitable growth.</t>
  </si>
  <si>
    <t>Shows how effectively the capital employed is used.</t>
  </si>
  <si>
    <t>Shows how indebted the Group is over time.</t>
  </si>
  <si>
    <t>Average number of employees during the year based on hours worked. Excluding insourced staff.</t>
  </si>
  <si>
    <t>Operating cash flow as a percentage of EBIT.</t>
  </si>
  <si>
    <t>Profit from discontinuing operations is recognized net in the consolidated income statement under the item “Net profit in discontinuing operations”.</t>
  </si>
  <si>
    <t>Dividend as a percentage of the share price.</t>
  </si>
  <si>
    <t>EBIT excluding items affecting comparability as a percentage of net sales.</t>
  </si>
  <si>
    <t>Operating profit excluding amortization and impairment of intangible assets and excluding items affecting comparability.</t>
  </si>
  <si>
    <t>EBITA as a percentage of net sales.</t>
  </si>
  <si>
    <t>EBITDA excluding participations in the profit/loss of jointly owned/associated companies as a percentage of net sales.</t>
  </si>
  <si>
    <t>EBITDA divided by net interest income/expense (interest income less interest expenses).</t>
  </si>
  <si>
    <t>Total equity divided by total assets.</t>
  </si>
  <si>
    <t>Associated companies and joint ventures in the Group are recognized in line with the equity method, implying that the initial participation is changed to reflect the Group’s share in the company’s profit or loss and for any dividends.</t>
  </si>
  <si>
    <t>Operating cash flow reduced by cash flow from financial items, tax and the effect of restructuring measures on cash flow.</t>
  </si>
  <si>
    <t>Free cash flow divided by the average number of shares outstanding.</t>
  </si>
  <si>
    <t>Including insourced staff and temporary employees.</t>
  </si>
  <si>
    <t>Operating cash flow divided by the average number of shares outstanding.</t>
  </si>
  <si>
    <t>Market price of the share divided by earnings per share.</t>
  </si>
  <si>
    <t>Net sales divided by average capital employed.</t>
  </si>
  <si>
    <t>A measure of financial risk, which compares the Group's equity in relation to the total assets.</t>
  </si>
  <si>
    <t>The key figure reported over time shows how the Group is growing in terms of number of employees.</t>
  </si>
  <si>
    <t>The costs that are related to the number of employees represent a large part of the total costs for the Group. The trend in the average number of employees is therefore an important performance measure to use when comparing the number of employees versus costs.</t>
  </si>
  <si>
    <t>Shows how much of the total capital that is tied up in the operations.</t>
  </si>
  <si>
    <t>Shows how efficient the Group is in terms of turning EBIT into cash.</t>
  </si>
  <si>
    <t>Net debt divided by total equity expressed as a percentage.</t>
  </si>
  <si>
    <t>Shows the financial risk and how the Group is funded.</t>
  </si>
  <si>
    <t xml:space="preserve">In connection with the discontinuation of operations, these are reported seperately in the income statement in order to clearly show the profit from continuing operations. </t>
  </si>
  <si>
    <t>Shows the relation in between the dividend received and share price.</t>
  </si>
  <si>
    <t>Share of profit for the period, attributable to shareholders of the Parent Company, divided by the average number of shares outstanding.</t>
  </si>
  <si>
    <t>Shows trend in earnings in relation to the number of shares in the company.</t>
  </si>
  <si>
    <r>
      <rPr>
        <sz val="11"/>
        <rFont val="Calibri"/>
        <family val="2"/>
        <scheme val="minor"/>
      </rPr>
      <t>Operating income and operating expenses</t>
    </r>
    <r>
      <rPr>
        <sz val="11"/>
        <color rgb="FF393939"/>
        <rFont val="Calibri"/>
        <family val="2"/>
        <scheme val="minor"/>
      </rPr>
      <t xml:space="preserve"> including items affecting comparability.</t>
    </r>
  </si>
  <si>
    <t>Shows operating profit generated from the ordinary business operations.</t>
  </si>
  <si>
    <t>Operating incomes and operating expenses excluding items affecting comparability.</t>
  </si>
  <si>
    <t>Shows operating profit from ordinary business operations excluding any impact of amortization of intangible assets.</t>
  </si>
  <si>
    <t>Shows operating profit from ordinary business operations excluding any impact of depreciation and amortization of PPE and intangible assets. This is a valuable performance measure as it indicates the underlying cash-generating ability.</t>
  </si>
  <si>
    <t>This performance measure is a debt and profitability ratio used to determine the capability of the Group, through its own earnings generation, to pay interest on the outstanding debt</t>
  </si>
  <si>
    <t>It represents the amount of cash generated by the Group that may be used to make new acquisitions or pay dividends to shareholders.</t>
  </si>
  <si>
    <t>It represents the amount of cash generated by the Group that may be used to make new acquisitions or pay dividends to shareholders. This amount is then put in relation to the number of shares.</t>
  </si>
  <si>
    <t>The total of the restructuring costs approved by the Board of Directors and major other non-recurring items. 
These are non-recurring items that do not have any direct link to the ordinary operations of the Group.</t>
  </si>
  <si>
    <t>Shows separate reporting of items affecting comparability between periods. Provides greater understanding of Trelleborg's underlying operational performance.</t>
  </si>
  <si>
    <t>Net debt divided by EBITDA calculated on a 12-month revolving basis.</t>
  </si>
  <si>
    <t>A measure of financial risk that puts interest-bearing debt in relation to underlying cash generation.</t>
  </si>
  <si>
    <t xml:space="preserve">Compares Trelleborg's share price to the Group's earnings per share. </t>
  </si>
  <si>
    <t>Pro forma calculations include the total of the Group's consolidation from the most recent 12-month period plus acquisitions and divestments in order to reflect current continuing operations.</t>
  </si>
  <si>
    <t>EBIT divided by the average capital employed, calculated on a 12-month revolving basis and expressed as a percentage.</t>
  </si>
  <si>
    <r>
      <t xml:space="preserve">Share of net profit calculated on a 12-month revolving basis, attributable to shareholders of the Parent Company, divided by average equity, excluding non-controlling interests </t>
    </r>
    <r>
      <rPr>
        <sz val="11"/>
        <rFont val="Calibri"/>
        <family val="2"/>
        <scheme val="minor"/>
      </rPr>
      <t>and expressed as a percentage.</t>
    </r>
  </si>
  <si>
    <t>Shows the Group's capacity to generate return on shareholders' equity</t>
  </si>
  <si>
    <t>Q3 2018</t>
  </si>
  <si>
    <t>12M 2018</t>
  </si>
  <si>
    <t>Q4 2018</t>
  </si>
  <si>
    <t>EBITDA including items affecting comparability, R12</t>
  </si>
  <si>
    <t>Net interest, R12</t>
  </si>
  <si>
    <t>Interest-bearing liabilities less interest-bearing assets and cash and cash equivalents.</t>
  </si>
  <si>
    <t>Q1 2019</t>
  </si>
  <si>
    <t>Operating profit excluding depreciation/amortization and impairment of PPE (including right-of-use assets) and intangible assets and excluding items affecting comparability.</t>
  </si>
  <si>
    <t>Amortization of lease liabilities</t>
  </si>
  <si>
    <t>Total assets less interest-bearing receivables and non-interest-bearing operating liabilities and excluding tax assets and tax liabilities.</t>
  </si>
  <si>
    <t>EBITDA excluding non-cash items, capital expenditures, divested PPE, amortization of lease liabilities and changes in working capital. The performance measure excludes cash flow from items affecting comparability.</t>
  </si>
  <si>
    <t>Non-recurring item relating to IFRS16</t>
  </si>
  <si>
    <t>Q2 2019</t>
  </si>
  <si>
    <t>Change in net debt</t>
  </si>
  <si>
    <t>Net debt, opening balance</t>
  </si>
  <si>
    <t>Disposed operations</t>
  </si>
  <si>
    <t>Financial liability for dividend - Parent company shareholders</t>
  </si>
  <si>
    <t>Exchange rate difference</t>
  </si>
  <si>
    <t>Pension liability</t>
  </si>
  <si>
    <t>Receivable related to the divestment of Vibracoustic</t>
  </si>
  <si>
    <t>Net debt, closing balance</t>
  </si>
  <si>
    <t>The sales growth in comparable exchange rates that is generated by the Group itself on its own merits and in the existing structure. An acquisition, or a divestment, is only included in the calculation of organic growth if it is included in an equal number of months in the current period and the corresponding of previous years. Otherwise, it is included in the calculation of structural growth.</t>
  </si>
  <si>
    <t>Net debt/EBITDA ¹</t>
  </si>
  <si>
    <t>6M 2019</t>
  </si>
  <si>
    <t>9M 2018</t>
  </si>
  <si>
    <t>6M 2018</t>
  </si>
  <si>
    <t>9M 2017</t>
  </si>
  <si>
    <t>6M 2017</t>
  </si>
  <si>
    <t>Q3 2019</t>
  </si>
  <si>
    <t>9M 2019</t>
  </si>
  <si>
    <t>12M 2019</t>
  </si>
  <si>
    <t>Q4 2019</t>
  </si>
  <si>
    <t>Non-controlling  interest</t>
  </si>
  <si>
    <t>Non-controlling interests</t>
  </si>
  <si>
    <t>Q1 2020</t>
  </si>
  <si>
    <t>Financial income and expenses</t>
  </si>
  <si>
    <t>Net debt including, as of 2019, lease liability in accordance with IFRS 16 and pension liability.</t>
  </si>
  <si>
    <t>¹ R12 values. EBITDA excluding items affecting comparability.</t>
  </si>
  <si>
    <r>
      <t xml:space="preserve">Lease liability according to IFRS16 </t>
    </r>
    <r>
      <rPr>
        <sz val="8"/>
        <rFont val="Calibri"/>
        <family val="2"/>
      </rPr>
      <t>²</t>
    </r>
  </si>
  <si>
    <r>
      <rPr>
        <i/>
        <sz val="7"/>
        <rFont val="Calibri"/>
        <family val="2"/>
      </rPr>
      <t>¹</t>
    </r>
    <r>
      <rPr>
        <i/>
        <sz val="7"/>
        <rFont val="Arial"/>
        <family val="2"/>
      </rPr>
      <t xml:space="preserve"> No dilution effects arose.</t>
    </r>
  </si>
  <si>
    <r>
      <t xml:space="preserve">Earnings per share, SEK </t>
    </r>
    <r>
      <rPr>
        <b/>
        <sz val="8"/>
        <color rgb="FFFFFFFF"/>
        <rFont val="Calibri"/>
        <family val="2"/>
      </rPr>
      <t>¹</t>
    </r>
  </si>
  <si>
    <r>
      <rPr>
        <i/>
        <sz val="7"/>
        <rFont val="Calibri"/>
        <family val="2"/>
      </rPr>
      <t xml:space="preserve">² </t>
    </r>
    <r>
      <rPr>
        <i/>
        <sz val="7"/>
        <rFont val="Arial"/>
        <family val="2"/>
      </rPr>
      <t>Pertains to non-cash items.</t>
    </r>
  </si>
  <si>
    <t>Q2 2020</t>
  </si>
  <si>
    <t>6M 2020</t>
  </si>
  <si>
    <t>Q3 2020</t>
  </si>
  <si>
    <t>9M 2020</t>
  </si>
  <si>
    <t xml:space="preserve">Reassessment of net pension obligation </t>
  </si>
  <si>
    <t>12M 2020</t>
  </si>
  <si>
    <t>Q4 2020</t>
  </si>
  <si>
    <t>Total comprehensive income attributable to:</t>
  </si>
  <si>
    <t>Adjustment of working capital</t>
  </si>
  <si>
    <t>Q1 2021</t>
  </si>
  <si>
    <t>Continuing operations, excluding items affecting comparability</t>
  </si>
  <si>
    <t>EBIT specification, continuing operations, SEK M</t>
  </si>
  <si>
    <t>Return on capital employed,  continuing operations, %</t>
  </si>
  <si>
    <t>Rate of capital turnover, continuing operations</t>
  </si>
  <si>
    <t xml:space="preserve">Return on shareholders’ equity, Group,  % </t>
  </si>
  <si>
    <t>Liabilities held for sale</t>
  </si>
  <si>
    <t>Assets held for sale</t>
  </si>
  <si>
    <t>Of which discontinuing operations</t>
  </si>
  <si>
    <t>Depreciation/write-down, property, plant and equipment</t>
  </si>
  <si>
    <t>Amortization/write-down, intangible assets</t>
  </si>
  <si>
    <t>Operating cash flow, continuing operations</t>
  </si>
  <si>
    <t>Operating cash flow, discontinuing operations</t>
  </si>
  <si>
    <t>Operating cashflow, Group</t>
  </si>
  <si>
    <t>Capital increase associated companies</t>
  </si>
  <si>
    <t>Q2 2021</t>
  </si>
  <si>
    <t>6M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</si>
</sst>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2" formatCode="_-* #,##0\ &quot;kr&quot;_-;\-* #,##0\ &quot;kr&quot;_-;_-* &quot;-&quot;\ &quot;kr&quot;_-;_-@_-"/>
    <numFmt numFmtId="44" formatCode="_-* #,##0.00\ &quot;kr&quot;_-;\-* #,##0.00\ &quot;kr&quot;_-;_-* &quot;-&quot;??\ &quot;kr&quot;_-;_-@_-"/>
    <numFmt numFmtId="164" formatCode="_-* #,##0\ _k_r_-;\-* #,##0\ _k_r_-;_-* &quot;-&quot;\ _k_r_-;_-@_-"/>
    <numFmt numFmtId="165" formatCode="_-* #,##0.00\ _k_r_-;\-* #,##0.00\ _k_r_-;_-* &quot;-&quot;??\ _k_r_-;_-@_-"/>
    <numFmt numFmtId="166" formatCode="_(* #,##0.00_);_(* \(#,##0.00\);_(* &quot;-&quot;??_);_(@_)"/>
    <numFmt numFmtId="167" formatCode="_-* #,##0.00_ _k_r_-;\-* #,##0.00_ _k_r_-;_-* &quot;-&quot;??_ _k_r_-;_-@_-"/>
    <numFmt numFmtId="168" formatCode="#,##0;\(#,##0\)"/>
    <numFmt numFmtId="169" formatCode="#,##0%"/>
    <numFmt numFmtId="170" formatCode="#,##0.0%"/>
    <numFmt numFmtId="171" formatCode="0;\-0;&quot;-&quot;;"/>
    <numFmt numFmtId="172" formatCode="0.0"/>
    <numFmt numFmtId="173" formatCode="_-* #,##0\ _k_r_-;\-* #,##0\ _k_r_-;_-* &quot;-&quot;??\ _k_r_-;_-@_-"/>
    <numFmt numFmtId="174" formatCode="_-* #,##0.000000000\ _k_r_-;\-* #,##0.000000000\ _k_r_-;_-* &quot;-&quot;??\ _k_r_-;_-@_-"/>
    <numFmt numFmtId="175" formatCode="0.0%"/>
    <numFmt numFmtId="176" formatCode="0.0_ ;\-0.0\ "/>
  </numFmts>
  <fonts count="72">
    <font>
      <sz val="11"/>
      <color theme="1"/>
      <name val="Calibri"/>
      <family val="2"/>
      <scheme val="minor"/>
    </font>
    <font>
      <b/>
      <sz val="11"/>
      <color rgb="FF393939"/>
      <name val="Calibri"/>
      <family val="2"/>
      <scheme val="minor"/>
    </font>
    <font>
      <sz val="11"/>
      <color rgb="FF393939"/>
      <name val="Calibri"/>
      <family val="2"/>
      <scheme val="minor"/>
    </font>
    <font>
      <b/>
      <sz val="11"/>
      <color theme="1"/>
      <name val="Calibri"/>
      <family val="2"/>
      <scheme val="minor"/>
    </font>
    <font>
      <sz val="7"/>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0"/>
      <name val="Arial"/>
      <family val="2"/>
    </font>
    <font>
      <b/>
      <sz val="11"/>
      <color indexed="52"/>
      <name val="Calibri"/>
      <family val="2"/>
    </font>
    <font>
      <b/>
      <sz val="11"/>
      <color indexed="9"/>
      <name val="Calibri"/>
      <family val="2"/>
    </font>
    <font>
      <sz val="9"/>
      <name val="Geneva"/>
    </font>
    <font>
      <b/>
      <sz val="10"/>
      <color indexed="8"/>
      <name val="Times New Roman"/>
      <family val="1"/>
    </font>
    <font>
      <b/>
      <sz val="10"/>
      <color indexed="12"/>
      <name val="Times New Roman"/>
      <family val="1"/>
    </font>
    <font>
      <sz val="8"/>
      <name val="Arial"/>
      <family val="2"/>
    </font>
    <font>
      <b/>
      <sz val="10"/>
      <color indexed="10"/>
      <name val="Times New Roman"/>
      <family val="1"/>
    </font>
    <font>
      <i/>
      <sz val="11"/>
      <color indexed="23"/>
      <name val="Calibri"/>
      <family val="2"/>
    </font>
    <font>
      <sz val="14"/>
      <name val="Tms Rmn"/>
    </font>
    <font>
      <b/>
      <u/>
      <sz val="16"/>
      <name val="Helv"/>
    </font>
    <font>
      <sz val="10"/>
      <name val="Helv"/>
    </font>
    <font>
      <u/>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9"/>
      <color indexed="12"/>
      <name val="Arial"/>
      <family val="2"/>
    </font>
    <font>
      <u/>
      <sz val="10"/>
      <color indexed="12"/>
      <name val="Arial"/>
      <family val="2"/>
    </font>
    <font>
      <sz val="12"/>
      <name val="Times New Roman"/>
      <family val="1"/>
    </font>
    <font>
      <sz val="11"/>
      <color indexed="62"/>
      <name val="Calibri"/>
      <family val="2"/>
    </font>
    <font>
      <sz val="11"/>
      <color indexed="52"/>
      <name val="Calibri"/>
      <family val="2"/>
    </font>
    <font>
      <sz val="11"/>
      <color indexed="60"/>
      <name val="Calibri"/>
      <family val="2"/>
    </font>
    <font>
      <sz val="8"/>
      <color theme="1"/>
      <name val="Arial"/>
      <family val="2"/>
    </font>
    <font>
      <sz val="8"/>
      <color theme="1"/>
      <name val="FranklinGothic"/>
      <family val="2"/>
    </font>
    <font>
      <sz val="10"/>
      <color theme="1"/>
      <name val="Arial"/>
      <family val="2"/>
    </font>
    <font>
      <b/>
      <sz val="11"/>
      <color indexed="63"/>
      <name val="Calibri"/>
      <family val="2"/>
    </font>
    <font>
      <b/>
      <sz val="12"/>
      <name val="Helv"/>
    </font>
    <font>
      <b/>
      <sz val="10"/>
      <name val="Helv"/>
    </font>
    <font>
      <b/>
      <sz val="9"/>
      <name val="Helv"/>
    </font>
    <font>
      <b/>
      <sz val="12"/>
      <name val="Times New Roman"/>
      <family val="1"/>
    </font>
    <font>
      <b/>
      <sz val="18"/>
      <color indexed="62"/>
      <name val="Cambria"/>
      <family val="2"/>
    </font>
    <font>
      <b/>
      <sz val="11"/>
      <color indexed="8"/>
      <name val="Calibri"/>
      <family val="2"/>
    </font>
    <font>
      <sz val="11"/>
      <color indexed="10"/>
      <name val="Calibri"/>
      <family val="2"/>
    </font>
    <font>
      <b/>
      <sz val="14"/>
      <name val="Helv"/>
    </font>
    <font>
      <sz val="9"/>
      <name val="Arial"/>
      <family val="2"/>
    </font>
    <font>
      <b/>
      <sz val="8"/>
      <name val="Arial"/>
      <family val="2"/>
    </font>
    <font>
      <i/>
      <sz val="11"/>
      <color rgb="FF393939"/>
      <name val="Calibri"/>
      <family val="2"/>
      <scheme val="minor"/>
    </font>
    <font>
      <sz val="11"/>
      <name val="Calibri"/>
      <family val="2"/>
      <scheme val="minor"/>
    </font>
    <font>
      <b/>
      <sz val="6"/>
      <color rgb="FFFFFFFF"/>
      <name val="Calibri"/>
      <family val="2"/>
      <scheme val="minor"/>
    </font>
    <font>
      <sz val="7"/>
      <name val="Arial"/>
      <family val="2"/>
    </font>
    <font>
      <b/>
      <sz val="7"/>
      <name val="Arial"/>
      <family val="2"/>
    </font>
    <font>
      <b/>
      <sz val="9"/>
      <color rgb="FFFFFFFF"/>
      <name val="Arial"/>
      <family val="2"/>
    </font>
    <font>
      <b/>
      <sz val="8"/>
      <color rgb="FFFFFFFF"/>
      <name val="Arial"/>
      <family val="2"/>
    </font>
    <font>
      <b/>
      <sz val="14"/>
      <color rgb="FF393939"/>
      <name val="Calibri"/>
      <family val="2"/>
      <scheme val="minor"/>
    </font>
    <font>
      <u/>
      <sz val="11"/>
      <color theme="10"/>
      <name val="Calibri"/>
      <family val="2"/>
      <scheme val="minor"/>
    </font>
    <font>
      <sz val="7"/>
      <color theme="0"/>
      <name val="Calibri"/>
      <family val="2"/>
      <scheme val="minor"/>
    </font>
    <font>
      <sz val="6"/>
      <name val="Calibri"/>
      <family val="2"/>
      <scheme val="minor"/>
    </font>
    <font>
      <i/>
      <sz val="8"/>
      <name val="Arial"/>
      <family val="2"/>
    </font>
    <font>
      <sz val="11"/>
      <color rgb="FFFF0000"/>
      <name val="Calibri"/>
      <family val="2"/>
      <scheme val="minor"/>
    </font>
    <font>
      <b/>
      <sz val="8"/>
      <color rgb="FFFF0000"/>
      <name val="Arial"/>
      <family val="2"/>
    </font>
    <font>
      <sz val="8"/>
      <color rgb="FFFF0000"/>
      <name val="Arial"/>
      <family val="2"/>
    </font>
    <font>
      <sz val="9"/>
      <color rgb="FFFF0000"/>
      <name val="Arial"/>
      <family val="2"/>
    </font>
    <font>
      <i/>
      <sz val="8"/>
      <color rgb="FFFF0000"/>
      <name val="Arial"/>
      <family val="2"/>
    </font>
    <font>
      <b/>
      <sz val="7"/>
      <color rgb="FFFF0000"/>
      <name val="Arial"/>
      <family val="2"/>
    </font>
    <font>
      <vertAlign val="superscript"/>
      <sz val="10"/>
      <name val="Calibri"/>
      <family val="2"/>
      <scheme val="minor"/>
    </font>
    <font>
      <sz val="8.5"/>
      <color theme="1"/>
      <name val="Arial"/>
      <family val="2"/>
    </font>
    <font>
      <b/>
      <sz val="8"/>
      <color theme="1"/>
      <name val="Arial"/>
      <family val="2"/>
    </font>
    <font>
      <sz val="8"/>
      <name val="Calibri"/>
      <family val="2"/>
    </font>
    <font>
      <i/>
      <sz val="7"/>
      <name val="Arial"/>
      <family val="2"/>
    </font>
    <font>
      <i/>
      <sz val="7"/>
      <name val="Calibri"/>
      <family val="2"/>
    </font>
    <font>
      <b/>
      <sz val="8"/>
      <color rgb="FFFFFFFF"/>
      <name val="Calibri"/>
      <family val="2"/>
    </font>
  </fonts>
  <fills count="25">
    <fill>
      <patternFill patternType="none"/>
    </fill>
    <fill>
      <patternFill patternType="gray125"/>
    </fill>
    <fill>
      <patternFill patternType="solid">
        <fgColor indexed="26"/>
      </patternFill>
    </fill>
    <fill>
      <patternFill patternType="solid">
        <fgColor indexed="47"/>
      </patternFill>
    </fill>
    <fill>
      <patternFill patternType="solid">
        <fgColor indexed="43"/>
      </patternFill>
    </fill>
    <fill>
      <patternFill patternType="solid">
        <fgColor indexed="22"/>
      </patternFill>
    </fill>
    <fill>
      <patternFill patternType="solid">
        <fgColor indexed="28"/>
      </patternFill>
    </fill>
    <fill>
      <patternFill patternType="solid">
        <fgColor indexed="55"/>
      </patternFill>
    </fill>
    <fill>
      <patternFill patternType="solid">
        <fgColor indexed="49"/>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42"/>
      </patternFill>
    </fill>
    <fill>
      <patternFill patternType="solid">
        <fgColor indexed="22"/>
        <bgColor indexed="64"/>
      </patternFill>
    </fill>
    <fill>
      <patternFill patternType="solid">
        <fgColor theme="2"/>
        <bgColor indexed="64"/>
      </patternFill>
    </fill>
    <fill>
      <patternFill patternType="solid">
        <fgColor rgb="FF977F49"/>
        <bgColor rgb="FF000000"/>
      </patternFill>
    </fill>
    <fill>
      <patternFill patternType="solid">
        <fgColor theme="0"/>
        <bgColor indexed="64"/>
      </patternFill>
    </fill>
    <fill>
      <patternFill patternType="solid">
        <fgColor theme="0"/>
        <bgColor rgb="FF000000"/>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2">
    <border>
      <left/>
      <right/>
      <top/>
      <bottom/>
      <diagonal/>
    </border>
    <border>
      <left/>
      <right/>
      <top/>
      <bottom style="thin">
        <color theme="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6"/>
      </bottom>
      <diagonal/>
    </border>
    <border>
      <left/>
      <right/>
      <top/>
      <bottom style="medium">
        <color indexed="26"/>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bottom style="thin">
        <color indexed="64"/>
      </bottom>
      <diagonal/>
    </border>
    <border>
      <left/>
      <right/>
      <top style="thin">
        <color indexed="49"/>
      </top>
      <bottom style="double">
        <color indexed="49"/>
      </bottom>
      <diagonal/>
    </border>
    <border>
      <left/>
      <right/>
      <top/>
      <bottom style="thin">
        <color rgb="FF977F49"/>
      </bottom>
      <diagonal/>
    </border>
    <border>
      <left/>
      <right/>
      <top style="thin">
        <color rgb="FF977F49"/>
      </top>
      <bottom style="thin">
        <color rgb="FF977F49"/>
      </bottom>
      <diagonal/>
    </border>
    <border>
      <left/>
      <right/>
      <top style="thin">
        <color theme="4"/>
      </top>
      <bottom/>
      <diagonal/>
    </border>
    <border>
      <left/>
      <right/>
      <top style="thin">
        <color rgb="FF977F49"/>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6">
    <xf numFmtId="0" fontId="0" fillId="0" borderId="0"/>
    <xf numFmtId="0" fontId="4" fillId="0" borderId="1" applyNumberFormat="0" applyFont="0" applyFill="0" applyAlignment="0" applyProtection="0">
      <alignment horizontal="left"/>
    </xf>
    <xf numFmtId="9" fontId="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8" fillId="2"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3" fontId="6" fillId="0" borderId="2">
      <alignment horizontal="center"/>
      <protection locked="0"/>
    </xf>
    <xf numFmtId="0" fontId="8" fillId="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9" fillId="11" borderId="0" applyNumberFormat="0" applyBorder="0" applyAlignment="0" applyProtection="0"/>
    <xf numFmtId="0" fontId="10" fillId="0" borderId="3" applyNumberFormat="0" applyFill="0">
      <alignment horizontal="left"/>
    </xf>
    <xf numFmtId="0" fontId="10" fillId="0" borderId="3" applyNumberFormat="0" applyFill="0">
      <alignment horizontal="left"/>
    </xf>
    <xf numFmtId="0" fontId="10" fillId="0" borderId="3" applyNumberFormat="0" applyFill="0">
      <alignment horizontal="left"/>
    </xf>
    <xf numFmtId="0" fontId="11" fillId="12" borderId="4" applyNumberFormat="0" applyAlignment="0" applyProtection="0"/>
    <xf numFmtId="0" fontId="12" fillId="7" borderId="5" applyNumberFormat="0" applyAlignment="0" applyProtection="0"/>
    <xf numFmtId="167" fontId="13"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166" fontId="13" fillId="0" borderId="0" applyFont="0" applyFill="0" applyBorder="0" applyAlignment="0" applyProtection="0"/>
    <xf numFmtId="168" fontId="14" fillId="0" borderId="2" applyBorder="0"/>
    <xf numFmtId="168" fontId="15" fillId="0" borderId="2" applyBorder="0">
      <protection locked="0"/>
    </xf>
    <xf numFmtId="14" fontId="16" fillId="0" borderId="0" applyFill="0" applyBorder="0">
      <alignment horizontal="left"/>
    </xf>
    <xf numFmtId="168" fontId="17" fillId="0" borderId="2"/>
    <xf numFmtId="0" fontId="18" fillId="0" borderId="0" applyNumberFormat="0" applyFill="0" applyBorder="0" applyAlignment="0" applyProtection="0"/>
    <xf numFmtId="17" fontId="19" fillId="0" borderId="0" applyFont="0" applyFill="0" applyBorder="0" applyAlignment="0" applyProtection="0"/>
    <xf numFmtId="22" fontId="20" fillId="0" borderId="0" applyFont="0" applyFill="0" applyBorder="0" applyAlignment="0" applyProtection="0"/>
    <xf numFmtId="14" fontId="19" fillId="0" borderId="0" applyFont="0" applyFill="0" applyBorder="0" applyAlignment="0" applyProtection="0"/>
    <xf numFmtId="169" fontId="19" fillId="0" borderId="0" applyFont="0" applyFill="0" applyBorder="0" applyAlignment="0" applyProtection="0"/>
    <xf numFmtId="170" fontId="19" fillId="0" borderId="0" applyFont="0" applyFill="0" applyBorder="0" applyAlignment="0" applyProtection="0"/>
    <xf numFmtId="3" fontId="21" fillId="0" borderId="0" applyFont="0" applyFill="0" applyBorder="0" applyAlignment="0" applyProtection="0"/>
    <xf numFmtId="4" fontId="21" fillId="0" borderId="0" applyFont="0" applyFill="0" applyBorder="0" applyAlignment="0" applyProtection="0"/>
    <xf numFmtId="20" fontId="19" fillId="0" borderId="0" applyFont="0" applyFill="0" applyBorder="0" applyAlignment="0" applyProtection="0"/>
    <xf numFmtId="0" fontId="22" fillId="0" borderId="0" applyNumberFormat="0" applyFill="0" applyBorder="0" applyAlignment="0" applyProtection="0">
      <alignment vertical="top"/>
      <protection locked="0"/>
    </xf>
    <xf numFmtId="0" fontId="23" fillId="13" borderId="0" applyNumberFormat="0" applyBorder="0" applyAlignment="0" applyProtection="0"/>
    <xf numFmtId="0" fontId="24" fillId="0" borderId="6"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3" fontId="29" fillId="14" borderId="2" applyNumberFormat="0" applyFill="0" applyBorder="0" applyAlignment="0" applyProtection="0"/>
    <xf numFmtId="0" fontId="30" fillId="3" borderId="4" applyNumberFormat="0" applyAlignment="0" applyProtection="0"/>
    <xf numFmtId="0" fontId="16" fillId="0" borderId="2" applyNumberFormat="0" applyFill="0" applyBorder="0">
      <alignment horizontal="center" vertical="top" wrapText="1"/>
    </xf>
    <xf numFmtId="0" fontId="16" fillId="0" borderId="2" applyNumberFormat="0" applyFill="0" applyBorder="0">
      <alignment horizontal="left" vertical="top"/>
    </xf>
    <xf numFmtId="0" fontId="31" fillId="0" borderId="9" applyNumberFormat="0" applyFill="0" applyAlignment="0" applyProtection="0"/>
    <xf numFmtId="0" fontId="32" fillId="4" borderId="0" applyNumberFormat="0" applyBorder="0" applyAlignment="0" applyProtection="0"/>
    <xf numFmtId="0" fontId="6" fillId="0" borderId="0"/>
    <xf numFmtId="0" fontId="13" fillId="0" borderId="0"/>
    <xf numFmtId="0" fontId="33" fillId="0" borderId="0"/>
    <xf numFmtId="0" fontId="34" fillId="0" borderId="0"/>
    <xf numFmtId="0" fontId="6" fillId="0" borderId="0"/>
    <xf numFmtId="0" fontId="5" fillId="0" borderId="0"/>
    <xf numFmtId="0" fontId="5" fillId="0" borderId="0"/>
    <xf numFmtId="0" fontId="5" fillId="0" borderId="0"/>
    <xf numFmtId="0" fontId="5" fillId="0" borderId="0"/>
    <xf numFmtId="0" fontId="35" fillId="0" borderId="0"/>
    <xf numFmtId="0" fontId="13" fillId="0" borderId="0"/>
    <xf numFmtId="0" fontId="13" fillId="0" borderId="0"/>
    <xf numFmtId="0" fontId="5" fillId="0" borderId="0"/>
    <xf numFmtId="0" fontId="13" fillId="4" borderId="10" applyNumberFormat="0" applyFont="0" applyAlignment="0" applyProtection="0"/>
    <xf numFmtId="0" fontId="36" fillId="12" borderId="11" applyNumberFormat="0" applyAlignment="0" applyProtection="0"/>
    <xf numFmtId="9" fontId="3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0" fillId="0" borderId="12" applyNumberFormat="0" applyFill="0" applyBorder="0">
      <alignment horizontal="left"/>
    </xf>
    <xf numFmtId="0" fontId="37" fillId="0" borderId="13" applyNumberFormat="0" applyFill="0" applyBorder="0" applyAlignment="0" applyProtection="0"/>
    <xf numFmtId="0" fontId="37" fillId="0" borderId="13" applyNumberFormat="0" applyFill="0" applyBorder="0" applyAlignment="0" applyProtection="0"/>
    <xf numFmtId="0" fontId="38" fillId="0" borderId="13" applyNumberFormat="0" applyFill="0" applyBorder="0" applyAlignment="0" applyProtection="0"/>
    <xf numFmtId="0" fontId="38" fillId="0" borderId="13" applyNumberFormat="0" applyFill="0" applyBorder="0" applyAlignment="0" applyProtection="0"/>
    <xf numFmtId="0" fontId="39" fillId="0" borderId="13" applyNumberFormat="0" applyFill="0" applyBorder="0" applyAlignment="0" applyProtection="0"/>
    <xf numFmtId="0" fontId="39" fillId="0" borderId="13" applyNumberFormat="0" applyFill="0" applyBorder="0" applyAlignment="0" applyProtection="0"/>
    <xf numFmtId="0" fontId="40" fillId="0" borderId="13" applyNumberFormat="0" applyFill="0" applyBorder="0"/>
    <xf numFmtId="0" fontId="40" fillId="0" borderId="13" applyNumberFormat="0" applyFill="0" applyBorder="0"/>
    <xf numFmtId="0" fontId="29" fillId="0" borderId="0" applyNumberFormat="0" applyFill="0" applyBorder="0" applyAlignment="0">
      <alignment horizontal="left"/>
    </xf>
    <xf numFmtId="0" fontId="29" fillId="0" borderId="0" applyNumberFormat="0" applyFill="0" applyBorder="0">
      <alignment horizontal="left"/>
    </xf>
    <xf numFmtId="0" fontId="6" fillId="0" borderId="0" applyNumberFormat="0" applyFill="0" applyBorder="0">
      <alignment horizontal="left"/>
    </xf>
    <xf numFmtId="0" fontId="41" fillId="0" borderId="0" applyNumberFormat="0" applyFill="0" applyBorder="0" applyAlignment="0" applyProtection="0"/>
    <xf numFmtId="0" fontId="42" fillId="0" borderId="14" applyNumberFormat="0" applyFill="0" applyAlignment="0" applyProtection="0"/>
    <xf numFmtId="164" fontId="6" fillId="0" borderId="0" applyFont="0" applyFill="0" applyBorder="0" applyAlignment="0" applyProtection="0"/>
    <xf numFmtId="165"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4" fontId="4" fillId="0" borderId="0" applyFont="0" applyFill="0" applyBorder="0" applyAlignment="0"/>
    <xf numFmtId="3" fontId="4" fillId="0" borderId="0" applyFont="0" applyFill="0" applyBorder="0" applyAlignment="0" applyProtection="0"/>
    <xf numFmtId="3" fontId="4" fillId="15" borderId="0" applyNumberFormat="0" applyFont="0" applyBorder="0" applyAlignment="0" applyProtection="0"/>
    <xf numFmtId="0" fontId="49" fillId="16" borderId="15" applyNumberFormat="0" applyAlignment="0" applyProtection="0">
      <alignment vertical="top"/>
    </xf>
    <xf numFmtId="165" fontId="5" fillId="0" borderId="0" applyFont="0" applyFill="0" applyBorder="0" applyAlignment="0" applyProtection="0"/>
    <xf numFmtId="0" fontId="55" fillId="0" borderId="0" applyNumberFormat="0" applyFill="0" applyBorder="0" applyAlignment="0" applyProtection="0"/>
    <xf numFmtId="0" fontId="56" fillId="19" borderId="0" applyNumberFormat="0" applyFont="0" applyBorder="0" applyAlignment="0" applyProtection="0">
      <alignment vertical="top"/>
    </xf>
    <xf numFmtId="0" fontId="4" fillId="20" borderId="0" applyNumberFormat="0" applyFont="0" applyBorder="0" applyAlignment="0" applyProtection="0">
      <alignment vertical="top"/>
    </xf>
    <xf numFmtId="0" fontId="4" fillId="21" borderId="0" applyNumberFormat="0" applyFont="0" applyBorder="0" applyAlignment="0" applyProtection="0">
      <alignment vertical="top"/>
    </xf>
    <xf numFmtId="0" fontId="4" fillId="22" borderId="0" applyNumberFormat="0" applyFont="0" applyBorder="0" applyAlignment="0" applyProtection="0">
      <alignment vertical="top"/>
    </xf>
    <xf numFmtId="0" fontId="56" fillId="23" borderId="0" applyNumberFormat="0" applyFont="0" applyBorder="0" applyAlignment="0" applyProtection="0">
      <alignment vertical="top"/>
    </xf>
    <xf numFmtId="0" fontId="56" fillId="24" borderId="0" applyNumberFormat="0" applyFont="0" applyBorder="0" applyAlignment="0" applyProtection="0">
      <alignment vertical="top"/>
    </xf>
    <xf numFmtId="166" fontId="6" fillId="0" borderId="0" applyFont="0" applyFill="0" applyBorder="0" applyAlignment="0" applyProtection="0"/>
    <xf numFmtId="0" fontId="57" fillId="0" borderId="17" applyNumberFormat="0" applyFont="0" applyFill="0" applyAlignment="0" applyProtection="0"/>
    <xf numFmtId="0" fontId="13" fillId="0" borderId="0"/>
  </cellStyleXfs>
  <cellXfs count="135">
    <xf numFmtId="0" fontId="0" fillId="0" borderId="0" xfId="0"/>
    <xf numFmtId="0" fontId="52" fillId="16" borderId="15" xfId="184" applyFont="1" applyFill="1" applyBorder="1" applyAlignment="1" applyProtection="1"/>
    <xf numFmtId="0" fontId="53" fillId="16" borderId="15" xfId="184" applyFont="1" applyFill="1" applyBorder="1" applyAlignment="1" applyProtection="1"/>
    <xf numFmtId="0" fontId="53" fillId="16" borderId="15" xfId="184" applyNumberFormat="1" applyFont="1" applyFill="1" applyBorder="1" applyAlignment="1" applyProtection="1">
      <alignment horizontal="right"/>
    </xf>
    <xf numFmtId="0" fontId="53" fillId="16" borderId="15" xfId="0" applyFont="1" applyFill="1" applyBorder="1" applyAlignment="1" applyProtection="1"/>
    <xf numFmtId="0" fontId="52" fillId="16" borderId="15" xfId="184" applyFont="1" applyFill="1" applyBorder="1" applyAlignment="1" applyProtection="1">
      <alignment vertical="top"/>
    </xf>
    <xf numFmtId="16" fontId="52" fillId="16" borderId="15" xfId="184" quotePrefix="1" applyNumberFormat="1" applyFont="1" applyFill="1" applyBorder="1" applyAlignment="1" applyProtection="1">
      <alignment horizontal="right"/>
    </xf>
    <xf numFmtId="0" fontId="52" fillId="16" borderId="15" xfId="184" quotePrefix="1" applyFont="1" applyFill="1" applyBorder="1" applyAlignment="1" applyProtection="1">
      <alignment horizontal="right" vertical="top"/>
    </xf>
    <xf numFmtId="0" fontId="3" fillId="17" borderId="0" xfId="0" applyFont="1" applyFill="1"/>
    <xf numFmtId="0" fontId="0" fillId="17" borderId="0" xfId="0" applyFill="1"/>
    <xf numFmtId="0" fontId="45" fillId="17" borderId="0" xfId="0" applyFont="1" applyFill="1" applyBorder="1" applyAlignment="1" applyProtection="1"/>
    <xf numFmtId="3" fontId="45" fillId="17" borderId="0" xfId="0" applyNumberFormat="1" applyFont="1" applyFill="1" applyBorder="1" applyAlignment="1" applyProtection="1"/>
    <xf numFmtId="4" fontId="45" fillId="17" borderId="0" xfId="0" applyNumberFormat="1" applyFont="1" applyFill="1" applyBorder="1" applyAlignment="1" applyProtection="1"/>
    <xf numFmtId="0" fontId="16" fillId="17" borderId="0" xfId="0" applyFont="1" applyFill="1" applyBorder="1" applyAlignment="1" applyProtection="1"/>
    <xf numFmtId="0" fontId="16" fillId="17" borderId="0" xfId="0" applyFont="1" applyFill="1" applyBorder="1" applyAlignment="1" applyProtection="1">
      <alignment horizontal="left"/>
    </xf>
    <xf numFmtId="0" fontId="50" fillId="17" borderId="0" xfId="0" applyFont="1" applyFill="1" applyBorder="1" applyAlignment="1" applyProtection="1"/>
    <xf numFmtId="171" fontId="50" fillId="18" borderId="0" xfId="183" applyNumberFormat="1" applyFont="1" applyFill="1" applyBorder="1" applyAlignment="1" applyProtection="1"/>
    <xf numFmtId="171" fontId="50" fillId="17" borderId="0" xfId="0" applyNumberFormat="1" applyFont="1" applyFill="1" applyBorder="1" applyAlignment="1" applyProtection="1"/>
    <xf numFmtId="0" fontId="0" fillId="17" borderId="0" xfId="0" applyFill="1" applyBorder="1"/>
    <xf numFmtId="0" fontId="47" fillId="17" borderId="0" xfId="0" applyFont="1" applyFill="1"/>
    <xf numFmtId="0" fontId="16" fillId="17" borderId="0" xfId="0" quotePrefix="1" applyFont="1" applyFill="1" applyBorder="1" applyProtection="1"/>
    <xf numFmtId="0" fontId="16" fillId="17" borderId="0" xfId="0" applyFont="1" applyFill="1" applyBorder="1" applyProtection="1"/>
    <xf numFmtId="0" fontId="46" fillId="17" borderId="16" xfId="1" quotePrefix="1" applyFont="1" applyFill="1" applyBorder="1" applyAlignment="1" applyProtection="1"/>
    <xf numFmtId="0" fontId="46" fillId="17" borderId="16" xfId="0" quotePrefix="1" applyFont="1" applyFill="1" applyBorder="1" applyProtection="1"/>
    <xf numFmtId="9" fontId="46" fillId="17" borderId="16" xfId="2" quotePrefix="1" applyFont="1" applyFill="1" applyBorder="1" applyProtection="1"/>
    <xf numFmtId="3" fontId="51" fillId="17" borderId="0" xfId="1" applyNumberFormat="1" applyFont="1" applyFill="1" applyBorder="1" applyAlignment="1" applyProtection="1">
      <alignment horizontal="left"/>
    </xf>
    <xf numFmtId="0" fontId="46" fillId="17" borderId="0" xfId="0" quotePrefix="1" applyFont="1" applyFill="1" applyBorder="1" applyProtection="1"/>
    <xf numFmtId="0" fontId="46" fillId="17" borderId="16" xfId="1" applyFont="1" applyFill="1" applyBorder="1" applyAlignment="1" applyProtection="1"/>
    <xf numFmtId="0" fontId="46" fillId="17" borderId="0" xfId="0" applyFont="1" applyFill="1" applyBorder="1" applyAlignment="1" applyProtection="1"/>
    <xf numFmtId="3" fontId="16" fillId="18" borderId="0" xfId="183" applyNumberFormat="1" applyFont="1" applyFill="1" applyBorder="1" applyAlignment="1" applyProtection="1"/>
    <xf numFmtId="3" fontId="16" fillId="17" borderId="0" xfId="0" applyNumberFormat="1" applyFont="1" applyFill="1" applyBorder="1" applyAlignment="1" applyProtection="1"/>
    <xf numFmtId="3" fontId="46" fillId="18" borderId="16" xfId="183" applyNumberFormat="1" applyFont="1" applyFill="1" applyBorder="1" applyAlignment="1" applyProtection="1"/>
    <xf numFmtId="171" fontId="16" fillId="18" borderId="0" xfId="183" applyNumberFormat="1" applyFont="1" applyFill="1" applyBorder="1" applyAlignment="1" applyProtection="1"/>
    <xf numFmtId="171" fontId="16" fillId="17" borderId="0" xfId="0" applyNumberFormat="1" applyFont="1" applyFill="1" applyBorder="1" applyAlignment="1" applyProtection="1"/>
    <xf numFmtId="171" fontId="16" fillId="18" borderId="15" xfId="183" applyNumberFormat="1" applyFont="1" applyFill="1" applyBorder="1" applyAlignment="1" applyProtection="1"/>
    <xf numFmtId="171" fontId="16" fillId="17" borderId="15" xfId="0" applyNumberFormat="1" applyFont="1" applyFill="1" applyBorder="1" applyAlignment="1" applyProtection="1"/>
    <xf numFmtId="0" fontId="16" fillId="17" borderId="15" xfId="0" applyFont="1" applyFill="1" applyBorder="1" applyAlignment="1" applyProtection="1"/>
    <xf numFmtId="3" fontId="16" fillId="18" borderId="0" xfId="182" applyFont="1" applyFill="1" applyBorder="1" applyAlignment="1" applyProtection="1"/>
    <xf numFmtId="3" fontId="16" fillId="17" borderId="0" xfId="182" applyFont="1" applyFill="1" applyBorder="1" applyAlignment="1" applyProtection="1"/>
    <xf numFmtId="3" fontId="46" fillId="17" borderId="16" xfId="1" applyNumberFormat="1" applyFont="1" applyFill="1" applyBorder="1" applyAlignment="1" applyProtection="1">
      <alignment horizontal="left"/>
    </xf>
    <xf numFmtId="3" fontId="33" fillId="17" borderId="0" xfId="0" applyNumberFormat="1" applyFont="1" applyFill="1"/>
    <xf numFmtId="3" fontId="46" fillId="17" borderId="16" xfId="183" applyNumberFormat="1" applyFont="1" applyFill="1" applyBorder="1" applyAlignment="1" applyProtection="1"/>
    <xf numFmtId="3" fontId="46" fillId="17" borderId="16" xfId="1" applyNumberFormat="1" applyFont="1" applyFill="1" applyBorder="1" applyAlignment="1" applyProtection="1"/>
    <xf numFmtId="172" fontId="33" fillId="17" borderId="0" xfId="0" applyNumberFormat="1" applyFont="1" applyFill="1"/>
    <xf numFmtId="0" fontId="33" fillId="17" borderId="0" xfId="0" applyFont="1" applyFill="1"/>
    <xf numFmtId="3" fontId="46" fillId="18" borderId="0" xfId="183" applyNumberFormat="1" applyFont="1" applyFill="1" applyBorder="1" applyAlignment="1" applyProtection="1"/>
    <xf numFmtId="9" fontId="46" fillId="18" borderId="16" xfId="2" applyFont="1" applyFill="1" applyBorder="1" applyAlignment="1" applyProtection="1"/>
    <xf numFmtId="3" fontId="46" fillId="17" borderId="0" xfId="183" applyNumberFormat="1" applyFont="1" applyFill="1" applyBorder="1" applyAlignment="1" applyProtection="1"/>
    <xf numFmtId="3" fontId="46" fillId="17" borderId="0" xfId="0" applyNumberFormat="1" applyFont="1" applyFill="1" applyBorder="1" applyAlignment="1" applyProtection="1"/>
    <xf numFmtId="171" fontId="16" fillId="18" borderId="0" xfId="183" applyNumberFormat="1" applyFont="1" applyFill="1" applyBorder="1" applyAlignment="1" applyProtection="1">
      <alignment horizontal="right"/>
    </xf>
    <xf numFmtId="0" fontId="46" fillId="17" borderId="0" xfId="1" applyFont="1" applyFill="1" applyBorder="1" applyAlignment="1" applyProtection="1"/>
    <xf numFmtId="0" fontId="16" fillId="17" borderId="0" xfId="1" applyFont="1" applyFill="1" applyBorder="1" applyAlignment="1" applyProtection="1"/>
    <xf numFmtId="0" fontId="52" fillId="18" borderId="0" xfId="184" quotePrefix="1" applyFont="1" applyFill="1" applyBorder="1" applyAlignment="1" applyProtection="1">
      <alignment horizontal="right" vertical="top"/>
    </xf>
    <xf numFmtId="0" fontId="53" fillId="18" borderId="0" xfId="184" applyFont="1" applyFill="1" applyBorder="1" applyAlignment="1" applyProtection="1"/>
    <xf numFmtId="0" fontId="53" fillId="18" borderId="0" xfId="184" applyNumberFormat="1" applyFont="1" applyFill="1" applyBorder="1" applyAlignment="1" applyProtection="1">
      <alignment horizontal="right"/>
    </xf>
    <xf numFmtId="173" fontId="0" fillId="17" borderId="0" xfId="185" applyNumberFormat="1" applyFont="1" applyFill="1"/>
    <xf numFmtId="174" fontId="0" fillId="17" borderId="0" xfId="185" applyNumberFormat="1" applyFont="1" applyFill="1"/>
    <xf numFmtId="3" fontId="16" fillId="18" borderId="0" xfId="181" applyNumberFormat="1" applyFont="1" applyFill="1" applyBorder="1" applyAlignment="1"/>
    <xf numFmtId="2" fontId="46" fillId="17" borderId="16" xfId="0" quotePrefix="1" applyNumberFormat="1" applyFont="1" applyFill="1" applyBorder="1" applyProtection="1"/>
    <xf numFmtId="4" fontId="16" fillId="18" borderId="0" xfId="181" applyNumberFormat="1" applyFont="1" applyFill="1" applyBorder="1" applyAlignment="1"/>
    <xf numFmtId="2" fontId="16" fillId="17" borderId="0" xfId="0" applyNumberFormat="1" applyFont="1" applyFill="1" applyBorder="1" applyAlignment="1" applyProtection="1"/>
    <xf numFmtId="2" fontId="16" fillId="17" borderId="15" xfId="0" applyNumberFormat="1" applyFont="1" applyFill="1" applyBorder="1" applyAlignment="1" applyProtection="1">
      <alignment wrapText="1"/>
    </xf>
    <xf numFmtId="3" fontId="46" fillId="17" borderId="16" xfId="1" applyNumberFormat="1" applyFont="1" applyFill="1" applyBorder="1" applyAlignment="1" applyProtection="1">
      <alignment horizontal="right"/>
    </xf>
    <xf numFmtId="0" fontId="54" fillId="17" borderId="0" xfId="0" applyFont="1" applyFill="1"/>
    <xf numFmtId="0" fontId="55" fillId="17" borderId="0" xfId="186" applyFill="1"/>
    <xf numFmtId="3" fontId="46" fillId="17" borderId="15" xfId="1" applyNumberFormat="1" applyFont="1" applyFill="1" applyBorder="1" applyAlignment="1" applyProtection="1">
      <alignment horizontal="left"/>
    </xf>
    <xf numFmtId="2" fontId="33" fillId="17" borderId="0" xfId="0" applyNumberFormat="1" applyFont="1" applyFill="1" applyBorder="1"/>
    <xf numFmtId="0" fontId="45" fillId="17" borderId="0" xfId="195" applyFont="1" applyFill="1" applyAlignment="1"/>
    <xf numFmtId="0" fontId="58" fillId="17" borderId="0" xfId="0" applyFont="1" applyFill="1" applyBorder="1" applyAlignment="1" applyProtection="1"/>
    <xf numFmtId="172" fontId="33" fillId="17" borderId="0" xfId="2" applyNumberFormat="1" applyFont="1" applyFill="1"/>
    <xf numFmtId="175" fontId="33" fillId="17" borderId="0" xfId="2" applyNumberFormat="1" applyFont="1" applyFill="1"/>
    <xf numFmtId="0" fontId="3" fillId="17" borderId="2" xfId="0" applyFont="1" applyFill="1" applyBorder="1"/>
    <xf numFmtId="0" fontId="1" fillId="17" borderId="2" xfId="0" applyFont="1" applyFill="1" applyBorder="1"/>
    <xf numFmtId="0" fontId="2" fillId="17" borderId="2" xfId="0" applyFont="1" applyFill="1" applyBorder="1" applyAlignment="1">
      <alignment wrapText="1"/>
    </xf>
    <xf numFmtId="0" fontId="55" fillId="17" borderId="2" xfId="186" applyFill="1" applyBorder="1"/>
    <xf numFmtId="0" fontId="2" fillId="17" borderId="2" xfId="0" applyFont="1" applyFill="1" applyBorder="1"/>
    <xf numFmtId="0" fontId="55" fillId="17" borderId="2" xfId="186" applyFill="1" applyBorder="1" applyAlignment="1">
      <alignment wrapText="1"/>
    </xf>
    <xf numFmtId="0" fontId="59" fillId="17" borderId="0" xfId="0" applyFont="1" applyFill="1"/>
    <xf numFmtId="0" fontId="60" fillId="18" borderId="0" xfId="184" applyFont="1" applyFill="1" applyBorder="1" applyAlignment="1" applyProtection="1"/>
    <xf numFmtId="0" fontId="61" fillId="17" borderId="0" xfId="1" applyFont="1" applyFill="1" applyBorder="1" applyAlignment="1" applyProtection="1"/>
    <xf numFmtId="0" fontId="62" fillId="17" borderId="0" xfId="195" applyFont="1" applyFill="1" applyAlignment="1"/>
    <xf numFmtId="0" fontId="63" fillId="17" borderId="0" xfId="0" applyFont="1" applyFill="1" applyBorder="1" applyAlignment="1" applyProtection="1"/>
    <xf numFmtId="3" fontId="16" fillId="17" borderId="0" xfId="1" applyNumberFormat="1" applyFont="1" applyFill="1" applyBorder="1" applyAlignment="1" applyProtection="1">
      <alignment horizontal="left" wrapText="1"/>
    </xf>
    <xf numFmtId="175" fontId="33" fillId="17" borderId="0" xfId="0" applyNumberFormat="1" applyFont="1" applyFill="1" applyBorder="1"/>
    <xf numFmtId="3" fontId="16" fillId="17" borderId="15" xfId="1" applyNumberFormat="1" applyFont="1" applyFill="1" applyBorder="1" applyAlignment="1" applyProtection="1">
      <alignment horizontal="left" wrapText="1"/>
    </xf>
    <xf numFmtId="175" fontId="16" fillId="17" borderId="15" xfId="1" applyNumberFormat="1" applyFont="1" applyFill="1" applyBorder="1" applyAlignment="1" applyProtection="1">
      <alignment horizontal="right"/>
    </xf>
    <xf numFmtId="0" fontId="58" fillId="17" borderId="0" xfId="1" applyFont="1" applyFill="1" applyBorder="1" applyAlignment="1" applyProtection="1"/>
    <xf numFmtId="0" fontId="16" fillId="17" borderId="15" xfId="0" applyFont="1" applyFill="1" applyBorder="1" applyAlignment="1" applyProtection="1">
      <alignment wrapText="1"/>
    </xf>
    <xf numFmtId="0" fontId="48" fillId="17" borderId="2" xfId="0" applyFont="1" applyFill="1" applyBorder="1" applyAlignment="1">
      <alignment wrapText="1"/>
    </xf>
    <xf numFmtId="0" fontId="59" fillId="17" borderId="0" xfId="0" applyFont="1" applyFill="1" applyBorder="1"/>
    <xf numFmtId="3" fontId="64" fillId="17" borderId="0" xfId="0" applyNumberFormat="1" applyFont="1" applyFill="1" applyBorder="1" applyAlignment="1" applyProtection="1"/>
    <xf numFmtId="0" fontId="62" fillId="0" borderId="0" xfId="195" applyFont="1" applyFill="1" applyAlignment="1"/>
    <xf numFmtId="3" fontId="0" fillId="17" borderId="0" xfId="0" applyNumberFormat="1" applyFill="1"/>
    <xf numFmtId="3" fontId="46" fillId="17" borderId="0" xfId="1" applyNumberFormat="1" applyFont="1" applyFill="1" applyBorder="1" applyAlignment="1" applyProtection="1">
      <alignment horizontal="left"/>
    </xf>
    <xf numFmtId="175" fontId="46" fillId="17" borderId="15" xfId="2" applyNumberFormat="1" applyFont="1" applyFill="1" applyBorder="1" applyAlignment="1" applyProtection="1">
      <alignment horizontal="right"/>
    </xf>
    <xf numFmtId="175" fontId="46" fillId="17" borderId="0" xfId="2" applyNumberFormat="1" applyFont="1" applyFill="1" applyBorder="1" applyAlignment="1" applyProtection="1">
      <alignment horizontal="right"/>
    </xf>
    <xf numFmtId="0" fontId="46" fillId="17" borderId="18" xfId="1" applyFont="1" applyFill="1" applyBorder="1" applyAlignment="1" applyProtection="1"/>
    <xf numFmtId="3" fontId="16" fillId="17" borderId="0" xfId="0" quotePrefix="1" applyNumberFormat="1" applyFont="1" applyFill="1" applyBorder="1" applyProtection="1"/>
    <xf numFmtId="0" fontId="48" fillId="17" borderId="21" xfId="0" applyFont="1" applyFill="1" applyBorder="1" applyAlignment="1">
      <alignment wrapText="1"/>
    </xf>
    <xf numFmtId="0" fontId="48" fillId="17" borderId="2" xfId="0" applyFont="1" applyFill="1" applyBorder="1"/>
    <xf numFmtId="172" fontId="16" fillId="17" borderId="0" xfId="0" applyNumberFormat="1" applyFont="1" applyFill="1" applyBorder="1" applyAlignment="1" applyProtection="1"/>
    <xf numFmtId="176" fontId="46" fillId="17" borderId="15" xfId="185" applyNumberFormat="1" applyFont="1" applyFill="1" applyBorder="1" applyAlignment="1" applyProtection="1">
      <alignment horizontal="right"/>
    </xf>
    <xf numFmtId="0" fontId="0" fillId="17" borderId="0" xfId="0" applyFont="1" applyFill="1"/>
    <xf numFmtId="3" fontId="16" fillId="17" borderId="0" xfId="1" applyNumberFormat="1" applyFont="1" applyFill="1" applyBorder="1" applyAlignment="1" applyProtection="1">
      <alignment horizontal="left"/>
    </xf>
    <xf numFmtId="0" fontId="66" fillId="0" borderId="0" xfId="0" applyFont="1" applyAlignment="1">
      <alignment vertical="center"/>
    </xf>
    <xf numFmtId="0" fontId="2" fillId="17" borderId="0" xfId="0" applyFont="1" applyFill="1" applyBorder="1" applyAlignment="1">
      <alignment wrapText="1"/>
    </xf>
    <xf numFmtId="0" fontId="67" fillId="17" borderId="0" xfId="0" applyFont="1" applyFill="1"/>
    <xf numFmtId="3" fontId="46" fillId="17" borderId="0" xfId="0" quotePrefix="1" applyNumberFormat="1" applyFont="1" applyFill="1" applyBorder="1" applyProtection="1"/>
    <xf numFmtId="0" fontId="58" fillId="17" borderId="0" xfId="0" applyFont="1" applyFill="1" applyBorder="1" applyAlignment="1" applyProtection="1">
      <alignment horizontal="left"/>
    </xf>
    <xf numFmtId="0" fontId="16" fillId="17" borderId="0" xfId="0" applyFont="1" applyFill="1" applyBorder="1" applyAlignment="1" applyProtection="1">
      <alignment wrapText="1"/>
    </xf>
    <xf numFmtId="2" fontId="16" fillId="17" borderId="0" xfId="0" applyNumberFormat="1" applyFont="1" applyFill="1" applyBorder="1" applyAlignment="1" applyProtection="1">
      <alignment wrapText="1"/>
    </xf>
    <xf numFmtId="1" fontId="33" fillId="17" borderId="16" xfId="0" applyNumberFormat="1" applyFont="1" applyFill="1" applyBorder="1"/>
    <xf numFmtId="0" fontId="16" fillId="17" borderId="16" xfId="0" quotePrefix="1" applyFont="1" applyFill="1" applyBorder="1" applyProtection="1"/>
    <xf numFmtId="0" fontId="33" fillId="17" borderId="16" xfId="0" applyFont="1" applyFill="1" applyBorder="1"/>
    <xf numFmtId="172" fontId="33" fillId="17" borderId="16" xfId="0" applyNumberFormat="1" applyFont="1" applyFill="1" applyBorder="1"/>
    <xf numFmtId="0" fontId="33" fillId="17" borderId="0" xfId="0" applyFont="1" applyFill="1" applyBorder="1"/>
    <xf numFmtId="172" fontId="33" fillId="17" borderId="0" xfId="0" applyNumberFormat="1" applyFont="1" applyFill="1" applyBorder="1"/>
    <xf numFmtId="0" fontId="16" fillId="17" borderId="15" xfId="0" quotePrefix="1" applyFont="1" applyFill="1" applyBorder="1" applyProtection="1"/>
    <xf numFmtId="0" fontId="69" fillId="17" borderId="0" xfId="0" applyFont="1" applyFill="1" applyBorder="1" applyAlignment="1" applyProtection="1">
      <alignment horizontal="left"/>
    </xf>
    <xf numFmtId="0" fontId="69" fillId="17" borderId="0" xfId="0" applyFont="1" applyFill="1" applyBorder="1" applyAlignment="1" applyProtection="1"/>
    <xf numFmtId="0" fontId="70" fillId="17" borderId="0" xfId="0" applyFont="1" applyFill="1" applyBorder="1" applyAlignment="1" applyProtection="1">
      <alignment horizontal="left"/>
    </xf>
    <xf numFmtId="1" fontId="16" fillId="18" borderId="15" xfId="183" applyNumberFormat="1" applyFont="1" applyFill="1" applyBorder="1" applyAlignment="1" applyProtection="1"/>
    <xf numFmtId="0" fontId="46" fillId="17" borderId="15" xfId="1" applyFont="1" applyFill="1" applyBorder="1" applyAlignment="1" applyProtection="1"/>
    <xf numFmtId="3" fontId="16" fillId="17" borderId="16" xfId="1" applyNumberFormat="1" applyFont="1" applyFill="1" applyBorder="1" applyAlignment="1" applyProtection="1"/>
    <xf numFmtId="0" fontId="16" fillId="17" borderId="16" xfId="1" applyFont="1" applyFill="1" applyBorder="1" applyAlignment="1" applyProtection="1"/>
    <xf numFmtId="0" fontId="16" fillId="17" borderId="0" xfId="0" quotePrefix="1" applyFont="1" applyFill="1" applyBorder="1" applyAlignment="1" applyProtection="1">
      <alignment horizontal="left" indent="1"/>
    </xf>
    <xf numFmtId="3" fontId="16" fillId="18" borderId="16" xfId="183" applyNumberFormat="1" applyFont="1" applyFill="1" applyBorder="1" applyAlignment="1" applyProtection="1"/>
    <xf numFmtId="171" fontId="46" fillId="18" borderId="15" xfId="183" applyNumberFormat="1" applyFont="1" applyFill="1" applyBorder="1" applyAlignment="1" applyProtection="1"/>
    <xf numFmtId="3" fontId="16" fillId="17" borderId="16" xfId="183" applyNumberFormat="1" applyFont="1" applyFill="1" applyBorder="1" applyAlignment="1" applyProtection="1"/>
    <xf numFmtId="0" fontId="0" fillId="17" borderId="0" xfId="0" applyFill="1" applyAlignment="1">
      <alignment horizontal="left" wrapText="1"/>
    </xf>
    <xf numFmtId="0" fontId="48" fillId="17" borderId="19" xfId="0" applyFont="1" applyFill="1" applyBorder="1" applyAlignment="1">
      <alignment horizontal="left" vertical="center" wrapText="1"/>
    </xf>
    <xf numFmtId="0" fontId="48" fillId="17" borderId="20" xfId="0" applyFont="1" applyFill="1" applyBorder="1" applyAlignment="1">
      <alignment horizontal="left" vertical="center" wrapText="1"/>
    </xf>
    <xf numFmtId="0" fontId="48" fillId="17" borderId="21" xfId="0" applyFont="1" applyFill="1" applyBorder="1" applyAlignment="1">
      <alignment horizontal="left" vertical="center" wrapText="1"/>
    </xf>
    <xf numFmtId="0" fontId="48" fillId="17" borderId="19" xfId="0" applyFont="1" applyFill="1" applyBorder="1" applyAlignment="1">
      <alignment horizontal="left" wrapText="1"/>
    </xf>
    <xf numFmtId="0" fontId="48" fillId="17" borderId="21" xfId="0" applyFont="1" applyFill="1" applyBorder="1" applyAlignment="1">
      <alignment horizontal="left" wrapText="1"/>
    </xf>
  </cellXfs>
  <cellStyles count="196">
    <cellStyle name="%" xfId="3" xr:uid="{00000000-0005-0000-0000-000000000000}"/>
    <cellStyle name="% 2" xfId="4" xr:uid="{00000000-0005-0000-0000-000001000000}"/>
    <cellStyle name="%_11" xfId="5" xr:uid="{00000000-0005-0000-0000-000002000000}"/>
    <cellStyle name="%_11_1" xfId="6" xr:uid="{00000000-0005-0000-0000-000003000000}"/>
    <cellStyle name="%_12" xfId="7" xr:uid="{00000000-0005-0000-0000-000004000000}"/>
    <cellStyle name="%_2009-09-30" xfId="8" xr:uid="{00000000-0005-0000-0000-000005000000}"/>
    <cellStyle name="%_26" xfId="9" xr:uid="{00000000-0005-0000-0000-000006000000}"/>
    <cellStyle name="%_29" xfId="10" xr:uid="{00000000-0005-0000-0000-000007000000}"/>
    <cellStyle name="%_31" xfId="11" xr:uid="{00000000-0005-0000-0000-000008000000}"/>
    <cellStyle name="%_33" xfId="12" xr:uid="{00000000-0005-0000-0000-000009000000}"/>
    <cellStyle name="%_53" xfId="13" xr:uid="{00000000-0005-0000-0000-00000A000000}"/>
    <cellStyle name="%_54" xfId="14" xr:uid="{00000000-0005-0000-0000-00000B000000}"/>
    <cellStyle name="%_54_1" xfId="15" xr:uid="{00000000-0005-0000-0000-00000C000000}"/>
    <cellStyle name="%_55" xfId="16" xr:uid="{00000000-0005-0000-0000-00000D000000}"/>
    <cellStyle name="%_57" xfId="17" xr:uid="{00000000-0005-0000-0000-00000E000000}"/>
    <cellStyle name="%_58" xfId="18" xr:uid="{00000000-0005-0000-0000-00000F000000}"/>
    <cellStyle name="%_59" xfId="19" xr:uid="{00000000-0005-0000-0000-000010000000}"/>
    <cellStyle name="%_59_1" xfId="20" xr:uid="{00000000-0005-0000-0000-000011000000}"/>
    <cellStyle name="%_BR" xfId="21" xr:uid="{00000000-0005-0000-0000-000012000000}"/>
    <cellStyle name="%_BR_1" xfId="22" xr:uid="{00000000-0005-0000-0000-000013000000}"/>
    <cellStyle name="%_BR_1_BS23708" xfId="23" xr:uid="{00000000-0005-0000-0000-000014000000}"/>
    <cellStyle name="%_BR_2" xfId="24" xr:uid="{00000000-0005-0000-0000-000015000000}"/>
    <cellStyle name="%_BR_BS23708" xfId="25" xr:uid="{00000000-0005-0000-0000-000016000000}"/>
    <cellStyle name="%_Förvaltningskostnader" xfId="26" xr:uid="{00000000-0005-0000-0000-000017000000}"/>
    <cellStyle name="%_Förvaltningskostnader_1" xfId="27" xr:uid="{00000000-0005-0000-0000-000018000000}"/>
    <cellStyle name="%_Förvaltningskostnader_Förvaltningskostnader" xfId="28" xr:uid="{00000000-0005-0000-0000-000019000000}"/>
    <cellStyle name="%_Förvaltningskostnader_Projekt" xfId="29" xr:uid="{00000000-0005-0000-0000-00001A000000}"/>
    <cellStyle name="%_Förvaltningskostnader_Övriga tjänster" xfId="30" xr:uid="{00000000-0005-0000-0000-00001B000000}"/>
    <cellStyle name="%_Group items" xfId="31" xr:uid="{00000000-0005-0000-0000-00001C000000}"/>
    <cellStyle name="%_Group items_1" xfId="32" xr:uid="{00000000-0005-0000-0000-00001D000000}"/>
    <cellStyle name="%_HÅLSTENENBOLAG" xfId="33" xr:uid="{00000000-0005-0000-0000-00001E000000}"/>
    <cellStyle name="%_HÅLSTENENBOLAG_Förvaltningskostnader" xfId="34" xr:uid="{00000000-0005-0000-0000-00001F000000}"/>
    <cellStyle name="%_HÅLSTENENBOLAG_Projekt" xfId="35" xr:uid="{00000000-0005-0000-0000-000020000000}"/>
    <cellStyle name="%_HÅLSTENENBOLAG_Övriga tjänster" xfId="36" xr:uid="{00000000-0005-0000-0000-000021000000}"/>
    <cellStyle name="%_Projekt" xfId="37" xr:uid="{00000000-0005-0000-0000-000022000000}"/>
    <cellStyle name="%_Projekt_1" xfId="38" xr:uid="{00000000-0005-0000-0000-000023000000}"/>
    <cellStyle name="%_Projekt_1_Förvaltningskostnader" xfId="39" xr:uid="{00000000-0005-0000-0000-000024000000}"/>
    <cellStyle name="%_Projekt_1_Projekt" xfId="40" xr:uid="{00000000-0005-0000-0000-000025000000}"/>
    <cellStyle name="%_Projekt_1_Övriga tjänster" xfId="41" xr:uid="{00000000-0005-0000-0000-000026000000}"/>
    <cellStyle name="%_Projekt_11" xfId="42" xr:uid="{00000000-0005-0000-0000-000027000000}"/>
    <cellStyle name="%_Projekt_12" xfId="43" xr:uid="{00000000-0005-0000-0000-000028000000}"/>
    <cellStyle name="%_Projekt_2" xfId="44" xr:uid="{00000000-0005-0000-0000-000029000000}"/>
    <cellStyle name="%_Projekt_26" xfId="45" xr:uid="{00000000-0005-0000-0000-00002A000000}"/>
    <cellStyle name="%_Projekt_29" xfId="46" xr:uid="{00000000-0005-0000-0000-00002B000000}"/>
    <cellStyle name="%_Projekt_3" xfId="47" xr:uid="{00000000-0005-0000-0000-00002C000000}"/>
    <cellStyle name="%_Projekt_31" xfId="48" xr:uid="{00000000-0005-0000-0000-00002D000000}"/>
    <cellStyle name="%_Projekt_33" xfId="49" xr:uid="{00000000-0005-0000-0000-00002E000000}"/>
    <cellStyle name="%_Projekt_4" xfId="50" xr:uid="{00000000-0005-0000-0000-00002F000000}"/>
    <cellStyle name="%_Projekt_53" xfId="51" xr:uid="{00000000-0005-0000-0000-000030000000}"/>
    <cellStyle name="%_Projekt_54" xfId="52" xr:uid="{00000000-0005-0000-0000-000031000000}"/>
    <cellStyle name="%_Projekt_57" xfId="53" xr:uid="{00000000-0005-0000-0000-000032000000}"/>
    <cellStyle name="%_Projekt_58" xfId="54" xr:uid="{00000000-0005-0000-0000-000033000000}"/>
    <cellStyle name="%_Projekt_59" xfId="55" xr:uid="{00000000-0005-0000-0000-000034000000}"/>
    <cellStyle name="%_Projekt_Förvaltningskostnader" xfId="56" xr:uid="{00000000-0005-0000-0000-000035000000}"/>
    <cellStyle name="%_Projekt_Group items" xfId="57" xr:uid="{00000000-0005-0000-0000-000036000000}"/>
    <cellStyle name="%_Projekt_Projekt" xfId="58" xr:uid="{00000000-0005-0000-0000-000037000000}"/>
    <cellStyle name="%_Projekt_Övriga tjänster" xfId="59" xr:uid="{00000000-0005-0000-0000-000038000000}"/>
    <cellStyle name="%_SUMMMARY" xfId="60" xr:uid="{00000000-0005-0000-0000-000039000000}"/>
    <cellStyle name="%_SUMMMARY_Förvaltningskostnader" xfId="61" xr:uid="{00000000-0005-0000-0000-00003A000000}"/>
    <cellStyle name="%_SUMMMARY_Projekt" xfId="62" xr:uid="{00000000-0005-0000-0000-00003B000000}"/>
    <cellStyle name="%_SUMMMARY_Övriga tjänster" xfId="63" xr:uid="{00000000-0005-0000-0000-00003C000000}"/>
    <cellStyle name="%_Övriga tjänster" xfId="64" xr:uid="{00000000-0005-0000-0000-00003D000000}"/>
    <cellStyle name="%_Övriga tjänster_1" xfId="65" xr:uid="{00000000-0005-0000-0000-00003E000000}"/>
    <cellStyle name="%_Övriga tjänster_1_11" xfId="66" xr:uid="{00000000-0005-0000-0000-00003F000000}"/>
    <cellStyle name="%_Övriga tjänster_1_54" xfId="67" xr:uid="{00000000-0005-0000-0000-000040000000}"/>
    <cellStyle name="%_Övriga tjänster_1_59" xfId="68" xr:uid="{00000000-0005-0000-0000-000041000000}"/>
    <cellStyle name="%_Övriga tjänster_1_Förvaltningskostnader" xfId="69" xr:uid="{00000000-0005-0000-0000-000042000000}"/>
    <cellStyle name="%_Övriga tjänster_1_Group items" xfId="70" xr:uid="{00000000-0005-0000-0000-000043000000}"/>
    <cellStyle name="%_Övriga tjänster_1_Projekt" xfId="71" xr:uid="{00000000-0005-0000-0000-000044000000}"/>
    <cellStyle name="%_Övriga tjänster_1_Projekt_1" xfId="72" xr:uid="{00000000-0005-0000-0000-000045000000}"/>
    <cellStyle name="%_Övriga tjänster_1_Projekt_2" xfId="73" xr:uid="{00000000-0005-0000-0000-000046000000}"/>
    <cellStyle name="%_Övriga tjänster_1_SUMMMARY ROLL2" xfId="74" xr:uid="{00000000-0005-0000-0000-000047000000}"/>
    <cellStyle name="%_Övriga tjänster_1_Övriga tjänster" xfId="75" xr:uid="{00000000-0005-0000-0000-000048000000}"/>
    <cellStyle name="%_Övriga tjänster_2" xfId="76" xr:uid="{00000000-0005-0000-0000-000049000000}"/>
    <cellStyle name="%_Övriga tjänster_Förvaltningskostnader" xfId="77" xr:uid="{00000000-0005-0000-0000-00004A000000}"/>
    <cellStyle name="%_Övriga tjänster_Projekt" xfId="78" xr:uid="{00000000-0005-0000-0000-00004B000000}"/>
    <cellStyle name="%_Övriga tjänster_Övriga tjänster" xfId="79" xr:uid="{00000000-0005-0000-0000-00004C000000}"/>
    <cellStyle name="1 000" xfId="182" xr:uid="{00000000-0005-0000-0000-00004D000000}"/>
    <cellStyle name="1 000,00" xfId="181" xr:uid="{00000000-0005-0000-0000-00004E000000}"/>
    <cellStyle name="20% - Accent1 2" xfId="80" xr:uid="{00000000-0005-0000-0000-00004F000000}"/>
    <cellStyle name="20% - Accent2 2" xfId="81" xr:uid="{00000000-0005-0000-0000-000050000000}"/>
    <cellStyle name="20% - Accent3 2" xfId="82" xr:uid="{00000000-0005-0000-0000-000051000000}"/>
    <cellStyle name="20% - Accent4 2" xfId="83" xr:uid="{00000000-0005-0000-0000-000052000000}"/>
    <cellStyle name="20% - Accent5 2" xfId="84" xr:uid="{00000000-0005-0000-0000-000053000000}"/>
    <cellStyle name="20% - Accent6 2" xfId="85" xr:uid="{00000000-0005-0000-0000-000054000000}"/>
    <cellStyle name="40% - Accent1 2" xfId="86" xr:uid="{00000000-0005-0000-0000-000055000000}"/>
    <cellStyle name="40% - Accent2 2" xfId="87" xr:uid="{00000000-0005-0000-0000-000056000000}"/>
    <cellStyle name="40% - Accent3 2" xfId="88" xr:uid="{00000000-0005-0000-0000-000057000000}"/>
    <cellStyle name="40% - Accent4 2" xfId="89" xr:uid="{00000000-0005-0000-0000-000058000000}"/>
    <cellStyle name="40% - Accent5 2" xfId="90" xr:uid="{00000000-0005-0000-0000-000059000000}"/>
    <cellStyle name="40% - Accent6 2" xfId="91" xr:uid="{00000000-0005-0000-0000-00005A000000}"/>
    <cellStyle name="60% - Accent1 2" xfId="92" xr:uid="{00000000-0005-0000-0000-00005B000000}"/>
    <cellStyle name="60% - Accent2 2" xfId="93" xr:uid="{00000000-0005-0000-0000-00005C000000}"/>
    <cellStyle name="60% - Accent3 2" xfId="94" xr:uid="{00000000-0005-0000-0000-00005D000000}"/>
    <cellStyle name="60% - Accent4 2" xfId="95" xr:uid="{00000000-0005-0000-0000-00005E000000}"/>
    <cellStyle name="60% - Accent5 2" xfId="96" xr:uid="{00000000-0005-0000-0000-00005F000000}"/>
    <cellStyle name="60% - Accent6 2" xfId="97" xr:uid="{00000000-0005-0000-0000-000060000000}"/>
    <cellStyle name="AA_input" xfId="98" xr:uid="{00000000-0005-0000-0000-000061000000}"/>
    <cellStyle name="Accent1 2" xfId="99" xr:uid="{00000000-0005-0000-0000-000062000000}"/>
    <cellStyle name="Accent2 2" xfId="100" xr:uid="{00000000-0005-0000-0000-000063000000}"/>
    <cellStyle name="Accent3 2" xfId="101" xr:uid="{00000000-0005-0000-0000-000064000000}"/>
    <cellStyle name="Accent4 2" xfId="102" xr:uid="{00000000-0005-0000-0000-000065000000}"/>
    <cellStyle name="Accent5 2" xfId="103" xr:uid="{00000000-0005-0000-0000-000066000000}"/>
    <cellStyle name="Accent6 2" xfId="104" xr:uid="{00000000-0005-0000-0000-000067000000}"/>
    <cellStyle name="Bad 2" xfId="105" xr:uid="{00000000-0005-0000-0000-000068000000}"/>
    <cellStyle name="Blankettnamn" xfId="106" xr:uid="{00000000-0005-0000-0000-000069000000}"/>
    <cellStyle name="Blankettnamn 2" xfId="107" xr:uid="{00000000-0005-0000-0000-00006A000000}"/>
    <cellStyle name="Blankettnamn_ROS_R12" xfId="108" xr:uid="{00000000-0005-0000-0000-00006B000000}"/>
    <cellStyle name="Calculation 2" xfId="109" xr:uid="{00000000-0005-0000-0000-00006C000000}"/>
    <cellStyle name="Check Cell 2" xfId="110" xr:uid="{00000000-0005-0000-0000-00006D000000}"/>
    <cellStyle name="Color 1" xfId="187" xr:uid="{00000000-0005-0000-0000-00006E000000}"/>
    <cellStyle name="Color 2" xfId="188" xr:uid="{00000000-0005-0000-0000-00006F000000}"/>
    <cellStyle name="Color 3" xfId="189" xr:uid="{00000000-0005-0000-0000-000070000000}"/>
    <cellStyle name="Color 4" xfId="190" xr:uid="{00000000-0005-0000-0000-000071000000}"/>
    <cellStyle name="Color 5" xfId="191" xr:uid="{00000000-0005-0000-0000-000072000000}"/>
    <cellStyle name="Color 6" xfId="192" xr:uid="{00000000-0005-0000-0000-000073000000}"/>
    <cellStyle name="Comma" xfId="185" builtinId="3"/>
    <cellStyle name="Comma 2" xfId="111" xr:uid="{00000000-0005-0000-0000-000075000000}"/>
    <cellStyle name="Comma 2 2" xfId="112" xr:uid="{00000000-0005-0000-0000-000076000000}"/>
    <cellStyle name="Comma 2_IS" xfId="193" xr:uid="{00000000-0005-0000-0000-000077000000}"/>
    <cellStyle name="Comma 3" xfId="113" xr:uid="{00000000-0005-0000-0000-000078000000}"/>
    <cellStyle name="Comma 3 2" xfId="114" xr:uid="{00000000-0005-0000-0000-000079000000}"/>
    <cellStyle name="Comma 4" xfId="115" xr:uid="{00000000-0005-0000-0000-00007A000000}"/>
    <cellStyle name="COMPS" xfId="116" xr:uid="{00000000-0005-0000-0000-00007B000000}"/>
    <cellStyle name="DATA_ENT" xfId="117" xr:uid="{00000000-0005-0000-0000-00007C000000}"/>
    <cellStyle name="Datum" xfId="118" xr:uid="{00000000-0005-0000-0000-00007D000000}"/>
    <cellStyle name="DOWNFOOT" xfId="119" xr:uid="{00000000-0005-0000-0000-00007E000000}"/>
    <cellStyle name="Explanatory Text 2" xfId="120" xr:uid="{00000000-0005-0000-0000-00007F000000}"/>
    <cellStyle name="Format Datum (MMM-ÅÅ)" xfId="121" xr:uid="{00000000-0005-0000-0000-000080000000}"/>
    <cellStyle name="Format Datum (ÅÅ-MM-DD t.mm)" xfId="122" xr:uid="{00000000-0005-0000-0000-000081000000}"/>
    <cellStyle name="Format Datum (ÅÅ-MM-DD)" xfId="123" xr:uid="{00000000-0005-0000-0000-000082000000}"/>
    <cellStyle name="Format Procent (0%)" xfId="124" xr:uid="{00000000-0005-0000-0000-000083000000}"/>
    <cellStyle name="Format Procent (0,0%)" xfId="125" xr:uid="{00000000-0005-0000-0000-000084000000}"/>
    <cellStyle name="Format Tal (# ##0)" xfId="126" xr:uid="{00000000-0005-0000-0000-000085000000}"/>
    <cellStyle name="Format Tal (# ##0,00)" xfId="127" xr:uid="{00000000-0005-0000-0000-000086000000}"/>
    <cellStyle name="Format Tid (t.mm)" xfId="128" xr:uid="{00000000-0005-0000-0000-000087000000}"/>
    <cellStyle name="Följde hyperlänken_TAX PACK" xfId="129" xr:uid="{00000000-0005-0000-0000-000088000000}"/>
    <cellStyle name="Good 2" xfId="130" xr:uid="{00000000-0005-0000-0000-000089000000}"/>
    <cellStyle name="Heading 1 2" xfId="131" xr:uid="{00000000-0005-0000-0000-00008A000000}"/>
    <cellStyle name="Heading 2 2" xfId="132" xr:uid="{00000000-0005-0000-0000-00008B000000}"/>
    <cellStyle name="Heading 3 2" xfId="133" xr:uid="{00000000-0005-0000-0000-00008C000000}"/>
    <cellStyle name="Heading 4 2" xfId="134" xr:uid="{00000000-0005-0000-0000-00008D000000}"/>
    <cellStyle name="Hyperlink" xfId="186" builtinId="8"/>
    <cellStyle name="Hyperlink 2" xfId="135" xr:uid="{00000000-0005-0000-0000-00008F000000}"/>
    <cellStyle name="Hyperlänk_TAX PACK" xfId="136" xr:uid="{00000000-0005-0000-0000-000090000000}"/>
    <cellStyle name="indata" xfId="137" xr:uid="{00000000-0005-0000-0000-000091000000}"/>
    <cellStyle name="Input 2" xfId="138" xr:uid="{00000000-0005-0000-0000-000092000000}"/>
    <cellStyle name="Kolumnrubrik" xfId="139" xr:uid="{00000000-0005-0000-0000-000093000000}"/>
    <cellStyle name="KRADSFI" xfId="140" xr:uid="{00000000-0005-0000-0000-000094000000}"/>
    <cellStyle name="Linje" xfId="1" xr:uid="{00000000-0005-0000-0000-000095000000}"/>
    <cellStyle name="Linje ovan" xfId="194" xr:uid="{00000000-0005-0000-0000-000096000000}"/>
    <cellStyle name="Linked Cell 2" xfId="141" xr:uid="{00000000-0005-0000-0000-000097000000}"/>
    <cellStyle name="Neutral 2" xfId="142" xr:uid="{00000000-0005-0000-0000-000098000000}"/>
    <cellStyle name="Normal" xfId="0" builtinId="0"/>
    <cellStyle name="Normal 2" xfId="143" xr:uid="{00000000-0005-0000-0000-00009A000000}"/>
    <cellStyle name="Normal 2 2" xfId="144" xr:uid="{00000000-0005-0000-0000-00009B000000}"/>
    <cellStyle name="Normal 2_Kassaflödesanalys" xfId="145" xr:uid="{00000000-0005-0000-0000-00009C000000}"/>
    <cellStyle name="Normal 3" xfId="146" xr:uid="{00000000-0005-0000-0000-00009D000000}"/>
    <cellStyle name="Normal 3 2 2" xfId="147" xr:uid="{00000000-0005-0000-0000-00009E000000}"/>
    <cellStyle name="Normal 4" xfId="148" xr:uid="{00000000-0005-0000-0000-00009F000000}"/>
    <cellStyle name="Normal 4 2" xfId="149" xr:uid="{00000000-0005-0000-0000-0000A0000000}"/>
    <cellStyle name="Normal 4 3" xfId="150" xr:uid="{00000000-0005-0000-0000-0000A1000000}"/>
    <cellStyle name="Normal 4_NOT21-MH" xfId="151" xr:uid="{00000000-0005-0000-0000-0000A2000000}"/>
    <cellStyle name="Normal 5" xfId="152" xr:uid="{00000000-0005-0000-0000-0000A3000000}"/>
    <cellStyle name="Normal 6" xfId="153" xr:uid="{00000000-0005-0000-0000-0000A4000000}"/>
    <cellStyle name="Normal 7" xfId="154" xr:uid="{00000000-0005-0000-0000-0000A5000000}"/>
    <cellStyle name="Normal 8" xfId="155" xr:uid="{00000000-0005-0000-0000-0000A6000000}"/>
    <cellStyle name="Normal_IS" xfId="195" xr:uid="{00000000-0005-0000-0000-0000A7000000}"/>
    <cellStyle name="Note 2" xfId="156" xr:uid="{00000000-0005-0000-0000-0000A8000000}"/>
    <cellStyle name="Output 2" xfId="157" xr:uid="{00000000-0005-0000-0000-0000A9000000}"/>
    <cellStyle name="Percent" xfId="2" builtinId="5"/>
    <cellStyle name="Percent 2" xfId="158" xr:uid="{00000000-0005-0000-0000-0000AB000000}"/>
    <cellStyle name="Percent 2 2" xfId="159" xr:uid="{00000000-0005-0000-0000-0000AC000000}"/>
    <cellStyle name="Percent 3" xfId="160" xr:uid="{00000000-0005-0000-0000-0000AD000000}"/>
    <cellStyle name="Resultat" xfId="161" xr:uid="{00000000-0005-0000-0000-0000AE000000}"/>
    <cellStyle name="Rubrik1" xfId="162" xr:uid="{00000000-0005-0000-0000-0000AF000000}"/>
    <cellStyle name="Rubrik1 2" xfId="163" xr:uid="{00000000-0005-0000-0000-0000B0000000}"/>
    <cellStyle name="Rubrik2" xfId="164" xr:uid="{00000000-0005-0000-0000-0000B1000000}"/>
    <cellStyle name="Rubrik2 2" xfId="165" xr:uid="{00000000-0005-0000-0000-0000B2000000}"/>
    <cellStyle name="Rubrik3" xfId="166" xr:uid="{00000000-0005-0000-0000-0000B3000000}"/>
    <cellStyle name="Rubrik3 2" xfId="167" xr:uid="{00000000-0005-0000-0000-0000B4000000}"/>
    <cellStyle name="Shadow" xfId="183" xr:uid="{00000000-0005-0000-0000-0000B5000000}"/>
    <cellStyle name="Summa" xfId="168" xr:uid="{00000000-0005-0000-0000-0000B6000000}"/>
    <cellStyle name="Summa 2" xfId="169" xr:uid="{00000000-0005-0000-0000-0000B7000000}"/>
    <cellStyle name="Table Heading" xfId="184" xr:uid="{00000000-0005-0000-0000-0000B8000000}"/>
    <cellStyle name="Tal" xfId="170" xr:uid="{00000000-0005-0000-0000-0000B9000000}"/>
    <cellStyle name="Text" xfId="171" xr:uid="{00000000-0005-0000-0000-0000BA000000}"/>
    <cellStyle name="Textrubrik" xfId="172" xr:uid="{00000000-0005-0000-0000-0000BB000000}"/>
    <cellStyle name="Title 2" xfId="173" xr:uid="{00000000-0005-0000-0000-0000BC000000}"/>
    <cellStyle name="Total 2" xfId="174" xr:uid="{00000000-0005-0000-0000-0000BD000000}"/>
    <cellStyle name="Tusental (0)_~0397388" xfId="175" xr:uid="{00000000-0005-0000-0000-0000BE000000}"/>
    <cellStyle name="Tusental_~0397388" xfId="176" xr:uid="{00000000-0005-0000-0000-0000BF000000}"/>
    <cellStyle name="Valuta (0)_~0397388" xfId="177" xr:uid="{00000000-0005-0000-0000-0000C0000000}"/>
    <cellStyle name="Valuta_~0397388" xfId="178" xr:uid="{00000000-0005-0000-0000-0000C1000000}"/>
    <cellStyle name="Warning Text 2" xfId="179" xr:uid="{00000000-0005-0000-0000-0000C2000000}"/>
    <cellStyle name="Ärenderubrik" xfId="180" xr:uid="{00000000-0005-0000-0000-0000C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Atarina\&#197;rsredovisning%202017\Tabeller%20Kv3%20201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absetbgdom001\Users\Reports\Qrapp\2016\Q1\Tabeller%20Kv1%20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Inställn"/>
      <sheetName val="Nyckeltal"/>
      <sheetName val="NyckeltalE"/>
      <sheetName val="Nyckeltal2"/>
      <sheetName val="Nyckeltal2E"/>
      <sheetName val="ROCE_ROE"/>
      <sheetName val="ROCE_ROE_E"/>
      <sheetName val="NETDB"/>
      <sheetName val="NETDBE"/>
      <sheetName val="TCS"/>
      <sheetName val="TCSe"/>
      <sheetName val="TIS"/>
      <sheetName val="TISe"/>
      <sheetName val="TOC"/>
      <sheetName val="TOCe"/>
      <sheetName val="SS"/>
      <sheetName val="SSe"/>
      <sheetName val="WS"/>
      <sheetName val="WSe"/>
      <sheetName val="RS"/>
      <sheetName val="RSe"/>
      <sheetName val="RR"/>
      <sheetName val="RRe"/>
      <sheetName val="BR"/>
      <sheetName val="BRe"/>
      <sheetName val="CF"/>
      <sheetName val="CFe"/>
      <sheetName val="NETS"/>
      <sheetName val="Netse"/>
      <sheetName val="NETSPERM"/>
      <sheetName val="NETSPERME"/>
      <sheetName val="kvartal"/>
      <sheetName val="kvartalE"/>
      <sheetName val="Organisk"/>
      <sheetName val="OrganiskE"/>
      <sheetName val="VALOMREF"/>
      <sheetName val="VALOMREFE"/>
      <sheetName val="NOT35"/>
      <sheetName val="NOT35e"/>
      <sheetName val="IFRS13"/>
      <sheetName val="IFRS13e"/>
      <sheetName val="RRM"/>
      <sheetName val="RRMe"/>
      <sheetName val="BRM"/>
      <sheetName val="BRMe"/>
      <sheetName val="Segment"/>
      <sheetName val="Segmente"/>
      <sheetName val="ROS_R12"/>
      <sheetName val="OCF"/>
      <sheetName val="OCFe"/>
      <sheetName val="Restated 2014"/>
    </sheetNames>
    <sheetDataSet>
      <sheetData sheetId="0"/>
      <sheetData sheetId="1"/>
      <sheetData sheetId="2">
        <row r="3">
          <cell r="I3" t="str">
            <v>9M 2016</v>
          </cell>
          <cell r="L3" t="str">
            <v>R12 2017</v>
          </cell>
          <cell r="M3" t="str">
            <v>12M 2016</v>
          </cell>
        </row>
      </sheetData>
      <sheetData sheetId="3">
        <row r="3">
          <cell r="D3" t="str">
            <v>Q3 2017</v>
          </cell>
          <cell r="E3" t="str">
            <v>Q3 2016</v>
          </cell>
          <cell r="H3" t="str">
            <v>9M 2017</v>
          </cell>
          <cell r="I3" t="str">
            <v>9M 2016</v>
          </cell>
          <cell r="L3" t="str">
            <v>R12 2017</v>
          </cell>
          <cell r="M3" t="str">
            <v>12M 2016</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älln"/>
      <sheetName val="Nyckeltal"/>
      <sheetName val="NyckeltalE"/>
      <sheetName val="Nyckeltal2"/>
      <sheetName val="Nyckeltal2E"/>
      <sheetName val="kvartal"/>
      <sheetName val="kvartalE"/>
      <sheetName val="NOT35"/>
      <sheetName val="NOT35e"/>
      <sheetName val="RR"/>
      <sheetName val="RRe"/>
      <sheetName val="BR"/>
      <sheetName val="BRe"/>
      <sheetName val="CF"/>
      <sheetName val="CFe"/>
      <sheetName val="NETS"/>
      <sheetName val="Netse"/>
      <sheetName val="Organisk"/>
      <sheetName val="OrganiskE"/>
      <sheetName val="OCF"/>
      <sheetName val="OCFe"/>
      <sheetName val="TCS"/>
      <sheetName val="TCSe"/>
      <sheetName val="TIS"/>
      <sheetName val="TISe"/>
      <sheetName val="TOC"/>
      <sheetName val="TOCe"/>
      <sheetName val="SS"/>
      <sheetName val="SSe"/>
      <sheetName val="WS"/>
      <sheetName val="WSe"/>
      <sheetName val="TBVCver2"/>
      <sheetName val="TBVCver2E"/>
      <sheetName val="IFRS13"/>
      <sheetName val="IFRS13e"/>
      <sheetName val="Segment"/>
      <sheetName val="Segmente"/>
      <sheetName val="RRM"/>
      <sheetName val="RRMe"/>
      <sheetName val="Names"/>
      <sheetName val="ROS_R12"/>
      <sheetName val="Restated 2014"/>
    </sheetNames>
    <sheetDataSet>
      <sheetData sheetId="0" refreshError="1"/>
      <sheetData sheetId="1" refreshError="1">
        <row r="3">
          <cell r="D3" t="str">
            <v>Kv4 2015</v>
          </cell>
          <cell r="E3" t="str">
            <v>Kv4 2014</v>
          </cell>
          <cell r="H3" t="str">
            <v>Kv1 2016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29"/>
  <sheetViews>
    <sheetView tabSelected="1" zoomScale="90" zoomScaleNormal="90" workbookViewId="0"/>
  </sheetViews>
  <sheetFormatPr defaultRowHeight="15"/>
  <cols>
    <col min="1" max="3" width="55.42578125" customWidth="1"/>
  </cols>
  <sheetData>
    <row r="1" spans="1:3" s="9" customFormat="1">
      <c r="A1" s="8" t="s">
        <v>32</v>
      </c>
    </row>
    <row r="2" spans="1:3" s="9" customFormat="1">
      <c r="A2" s="2" t="s">
        <v>33</v>
      </c>
      <c r="B2" s="2" t="s">
        <v>34</v>
      </c>
      <c r="C2" s="2" t="s">
        <v>35</v>
      </c>
    </row>
    <row r="3" spans="1:3" s="9" customFormat="1">
      <c r="A3" s="64" t="s">
        <v>144</v>
      </c>
      <c r="B3" s="9" t="s">
        <v>141</v>
      </c>
      <c r="C3" s="9" t="s">
        <v>133</v>
      </c>
    </row>
    <row r="4" spans="1:3" s="9" customFormat="1">
      <c r="A4" s="64" t="s">
        <v>145</v>
      </c>
      <c r="B4" s="9" t="s">
        <v>142</v>
      </c>
      <c r="C4" s="9" t="s">
        <v>133</v>
      </c>
    </row>
    <row r="5" spans="1:3" s="9" customFormat="1">
      <c r="A5" s="64" t="s">
        <v>146</v>
      </c>
      <c r="B5" s="9" t="s">
        <v>104</v>
      </c>
      <c r="C5" s="9" t="s">
        <v>133</v>
      </c>
    </row>
    <row r="6" spans="1:3" s="9" customFormat="1">
      <c r="A6" s="2"/>
      <c r="B6" s="2"/>
      <c r="C6" s="2"/>
    </row>
    <row r="7" spans="1:3" s="9" customFormat="1" ht="151.5" customHeight="1">
      <c r="A7" s="129" t="s">
        <v>36</v>
      </c>
      <c r="B7" s="129"/>
    </row>
    <row r="8" spans="1:3" s="9" customFormat="1"/>
    <row r="9" spans="1:3" s="9" customFormat="1"/>
    <row r="10" spans="1:3" s="9" customFormat="1">
      <c r="A10" s="71" t="s">
        <v>176</v>
      </c>
      <c r="B10" s="71" t="s">
        <v>31</v>
      </c>
      <c r="C10" s="71" t="s">
        <v>178</v>
      </c>
    </row>
    <row r="11" spans="1:3" s="9" customFormat="1" ht="75">
      <c r="A11" s="72" t="s">
        <v>0</v>
      </c>
      <c r="B11" s="73" t="s">
        <v>186</v>
      </c>
      <c r="C11" s="88" t="s">
        <v>205</v>
      </c>
    </row>
    <row r="12" spans="1:3" s="9" customFormat="1" ht="45">
      <c r="A12" s="74" t="s">
        <v>1</v>
      </c>
      <c r="B12" s="73" t="s">
        <v>240</v>
      </c>
      <c r="C12" s="88" t="s">
        <v>206</v>
      </c>
    </row>
    <row r="13" spans="1:3" s="9" customFormat="1" ht="30">
      <c r="A13" s="74" t="s">
        <v>2</v>
      </c>
      <c r="B13" s="75" t="s">
        <v>187</v>
      </c>
      <c r="C13" s="88" t="s">
        <v>207</v>
      </c>
    </row>
    <row r="14" spans="1:3" s="9" customFormat="1">
      <c r="A14" s="74" t="s">
        <v>3</v>
      </c>
      <c r="B14" s="99" t="s">
        <v>208</v>
      </c>
      <c r="C14" s="88" t="s">
        <v>209</v>
      </c>
    </row>
    <row r="15" spans="1:3" s="9" customFormat="1" ht="45">
      <c r="A15" s="72" t="s">
        <v>4</v>
      </c>
      <c r="B15" s="73" t="s">
        <v>188</v>
      </c>
      <c r="C15" s="88" t="s">
        <v>210</v>
      </c>
    </row>
    <row r="16" spans="1:3" s="9" customFormat="1" ht="45.75" customHeight="1">
      <c r="A16" s="72" t="s">
        <v>5</v>
      </c>
      <c r="B16" s="75" t="s">
        <v>189</v>
      </c>
      <c r="C16" s="88" t="s">
        <v>211</v>
      </c>
    </row>
    <row r="17" spans="1:6" s="9" customFormat="1" ht="45">
      <c r="A17" s="74" t="s">
        <v>6</v>
      </c>
      <c r="B17" s="73" t="s">
        <v>212</v>
      </c>
      <c r="C17" s="88" t="s">
        <v>213</v>
      </c>
    </row>
    <row r="18" spans="1:6" s="9" customFormat="1" ht="60" customHeight="1">
      <c r="A18" s="74" t="s">
        <v>7</v>
      </c>
      <c r="B18" s="73" t="s">
        <v>214</v>
      </c>
      <c r="C18" s="130" t="s">
        <v>215</v>
      </c>
    </row>
    <row r="19" spans="1:6" s="9" customFormat="1" ht="30">
      <c r="A19" s="76" t="s">
        <v>8</v>
      </c>
      <c r="B19" s="73" t="s">
        <v>216</v>
      </c>
      <c r="C19" s="131"/>
    </row>
    <row r="20" spans="1:6" s="9" customFormat="1" ht="30">
      <c r="A20" s="76" t="s">
        <v>9</v>
      </c>
      <c r="B20" s="73" t="s">
        <v>190</v>
      </c>
      <c r="C20" s="132"/>
    </row>
    <row r="21" spans="1:6" s="9" customFormat="1" ht="30" customHeight="1">
      <c r="A21" s="74" t="s">
        <v>10</v>
      </c>
      <c r="B21" s="73" t="s">
        <v>191</v>
      </c>
      <c r="C21" s="130" t="s">
        <v>217</v>
      </c>
    </row>
    <row r="22" spans="1:6" s="9" customFormat="1" ht="33" customHeight="1">
      <c r="A22" s="74" t="s">
        <v>11</v>
      </c>
      <c r="B22" s="73" t="s">
        <v>192</v>
      </c>
      <c r="C22" s="132"/>
    </row>
    <row r="23" spans="1:6" s="9" customFormat="1" ht="45" customHeight="1">
      <c r="A23" s="74" t="s">
        <v>12</v>
      </c>
      <c r="B23" s="73" t="s">
        <v>238</v>
      </c>
      <c r="C23" s="133" t="s">
        <v>218</v>
      </c>
    </row>
    <row r="24" spans="1:6" s="9" customFormat="1" ht="44.25" customHeight="1">
      <c r="A24" s="74" t="s">
        <v>13</v>
      </c>
      <c r="B24" s="73" t="s">
        <v>193</v>
      </c>
      <c r="C24" s="134"/>
    </row>
    <row r="25" spans="1:6" s="9" customFormat="1" ht="60">
      <c r="A25" s="74" t="s">
        <v>14</v>
      </c>
      <c r="B25" s="73" t="s">
        <v>194</v>
      </c>
      <c r="C25" s="88" t="s">
        <v>219</v>
      </c>
    </row>
    <row r="26" spans="1:6" s="9" customFormat="1" ht="45.75" customHeight="1">
      <c r="A26" s="74" t="s">
        <v>15</v>
      </c>
      <c r="B26" s="75" t="s">
        <v>195</v>
      </c>
      <c r="C26" s="98" t="s">
        <v>203</v>
      </c>
    </row>
    <row r="27" spans="1:6" s="9" customFormat="1" ht="63.75" customHeight="1">
      <c r="A27" s="72" t="s">
        <v>16</v>
      </c>
      <c r="B27" s="73" t="s">
        <v>196</v>
      </c>
      <c r="C27" s="88" t="s">
        <v>179</v>
      </c>
    </row>
    <row r="28" spans="1:6" s="9" customFormat="1" ht="54" customHeight="1">
      <c r="A28" s="74" t="s">
        <v>17</v>
      </c>
      <c r="B28" s="73" t="s">
        <v>197</v>
      </c>
      <c r="C28" s="88" t="s">
        <v>220</v>
      </c>
    </row>
    <row r="29" spans="1:6" s="9" customFormat="1" ht="63.75" customHeight="1">
      <c r="A29" s="74" t="s">
        <v>18</v>
      </c>
      <c r="B29" s="73" t="s">
        <v>198</v>
      </c>
      <c r="C29" s="88" t="s">
        <v>221</v>
      </c>
    </row>
    <row r="30" spans="1:6" s="9" customFormat="1" ht="60">
      <c r="A30" s="72" t="s">
        <v>19</v>
      </c>
      <c r="B30" s="73" t="s">
        <v>222</v>
      </c>
      <c r="C30" s="88" t="s">
        <v>223</v>
      </c>
    </row>
    <row r="31" spans="1:6" s="9" customFormat="1" ht="50.25" customHeight="1">
      <c r="A31" s="74" t="s">
        <v>20</v>
      </c>
      <c r="B31" s="73" t="s">
        <v>236</v>
      </c>
      <c r="C31" s="88" t="s">
        <v>185</v>
      </c>
      <c r="E31" s="105"/>
      <c r="F31" s="104"/>
    </row>
    <row r="32" spans="1:6" s="9" customFormat="1" ht="30">
      <c r="A32" s="74" t="s">
        <v>21</v>
      </c>
      <c r="B32" s="88" t="s">
        <v>224</v>
      </c>
      <c r="C32" s="88" t="s">
        <v>225</v>
      </c>
    </row>
    <row r="33" spans="1:3" s="9" customFormat="1" ht="51" customHeight="1">
      <c r="A33" s="72" t="s">
        <v>22</v>
      </c>
      <c r="B33" s="75" t="s">
        <v>199</v>
      </c>
      <c r="C33" s="88" t="s">
        <v>204</v>
      </c>
    </row>
    <row r="34" spans="1:3" s="9" customFormat="1" ht="60">
      <c r="A34" s="74" t="s">
        <v>23</v>
      </c>
      <c r="B34" s="73" t="s">
        <v>241</v>
      </c>
      <c r="C34" s="88" t="s">
        <v>180</v>
      </c>
    </row>
    <row r="35" spans="1:3" s="9" customFormat="1" ht="30">
      <c r="A35" s="74" t="s">
        <v>24</v>
      </c>
      <c r="B35" s="73" t="s">
        <v>200</v>
      </c>
      <c r="C35" s="88" t="s">
        <v>181</v>
      </c>
    </row>
    <row r="36" spans="1:3" s="9" customFormat="1" ht="111.75" customHeight="1">
      <c r="A36" s="72" t="s">
        <v>25</v>
      </c>
      <c r="B36" s="73" t="s">
        <v>252</v>
      </c>
      <c r="C36" s="88" t="s">
        <v>182</v>
      </c>
    </row>
    <row r="37" spans="1:3" s="9" customFormat="1" ht="30">
      <c r="A37" s="74" t="s">
        <v>26</v>
      </c>
      <c r="B37" s="88" t="s">
        <v>201</v>
      </c>
      <c r="C37" s="88" t="s">
        <v>226</v>
      </c>
    </row>
    <row r="38" spans="1:3" s="9" customFormat="1" ht="60">
      <c r="A38" s="72" t="s">
        <v>27</v>
      </c>
      <c r="B38" s="73" t="s">
        <v>227</v>
      </c>
      <c r="C38" s="99" t="s">
        <v>179</v>
      </c>
    </row>
    <row r="39" spans="1:3" s="9" customFormat="1" ht="35.25" customHeight="1">
      <c r="A39" s="74" t="s">
        <v>28</v>
      </c>
      <c r="B39" s="75" t="s">
        <v>202</v>
      </c>
      <c r="C39" s="88" t="s">
        <v>184</v>
      </c>
    </row>
    <row r="40" spans="1:3" s="9" customFormat="1" ht="30">
      <c r="A40" s="74" t="s">
        <v>29</v>
      </c>
      <c r="B40" s="88" t="s">
        <v>228</v>
      </c>
      <c r="C40" s="88" t="s">
        <v>183</v>
      </c>
    </row>
    <row r="41" spans="1:3" s="9" customFormat="1" ht="60" customHeight="1">
      <c r="A41" s="74" t="s">
        <v>30</v>
      </c>
      <c r="B41" s="73" t="s">
        <v>229</v>
      </c>
      <c r="C41" s="88" t="s">
        <v>230</v>
      </c>
    </row>
    <row r="42" spans="1:3" s="9" customFormat="1"/>
    <row r="43" spans="1:3" s="9" customFormat="1"/>
    <row r="44" spans="1:3" s="9" customFormat="1"/>
    <row r="45" spans="1:3" s="9" customFormat="1"/>
    <row r="46" spans="1:3" s="9" customFormat="1"/>
    <row r="47" spans="1:3" s="9" customFormat="1"/>
    <row r="48" spans="1:3" s="9" customFormat="1"/>
    <row r="49" s="9" customFormat="1"/>
    <row r="50" s="9" customFormat="1"/>
    <row r="51" s="9" customFormat="1"/>
    <row r="52" s="9" customFormat="1"/>
    <row r="53" s="9" customFormat="1"/>
    <row r="54" s="9" customFormat="1"/>
    <row r="55" s="9" customFormat="1"/>
    <row r="56" s="9" customFormat="1"/>
    <row r="57" s="9" customFormat="1"/>
    <row r="58" s="9" customFormat="1"/>
    <row r="59" s="9" customFormat="1"/>
    <row r="60" s="9" customFormat="1"/>
    <row r="61" s="9" customFormat="1"/>
    <row r="62" s="9" customFormat="1"/>
    <row r="63" s="9" customFormat="1"/>
    <row r="64" s="9" customFormat="1"/>
    <row r="65" s="9" customFormat="1"/>
    <row r="66" s="9" customFormat="1"/>
    <row r="67" s="9" customFormat="1"/>
    <row r="68" s="9" customFormat="1"/>
    <row r="69" s="9" customFormat="1"/>
    <row r="70" s="9" customFormat="1"/>
    <row r="71" s="9" customFormat="1"/>
    <row r="72" s="9" customFormat="1"/>
    <row r="73" s="9" customFormat="1"/>
    <row r="74" s="9" customFormat="1"/>
    <row r="75" s="9" customFormat="1"/>
    <row r="76" s="9" customFormat="1"/>
    <row r="77" s="9" customFormat="1"/>
    <row r="78" s="9" customFormat="1"/>
    <row r="79" s="9" customFormat="1"/>
    <row r="80" s="9" customFormat="1"/>
    <row r="81" s="9" customFormat="1"/>
    <row r="82" s="9" customFormat="1"/>
    <row r="83" s="9" customFormat="1"/>
    <row r="84" s="9" customFormat="1"/>
    <row r="85" s="9" customFormat="1"/>
    <row r="86" s="9" customFormat="1"/>
    <row r="87" s="9" customFormat="1"/>
    <row r="88" s="9" customFormat="1"/>
    <row r="89" s="9" customFormat="1"/>
    <row r="90" s="9" customFormat="1"/>
    <row r="91" s="9" customFormat="1"/>
    <row r="92" s="9" customFormat="1"/>
    <row r="93" s="9" customFormat="1"/>
    <row r="94" s="9" customFormat="1"/>
    <row r="95" s="9" customFormat="1"/>
    <row r="96" s="9" customFormat="1"/>
    <row r="97" s="9" customFormat="1"/>
    <row r="98" s="9" customFormat="1"/>
    <row r="99" s="9" customFormat="1"/>
    <row r="100" s="9" customFormat="1"/>
    <row r="101" s="9" customFormat="1"/>
    <row r="102" s="9" customFormat="1"/>
    <row r="103" s="9" customFormat="1"/>
    <row r="104" s="9" customFormat="1"/>
    <row r="105" s="9" customFormat="1"/>
    <row r="106" s="9" customFormat="1"/>
    <row r="107" s="9" customFormat="1"/>
    <row r="108" s="9" customFormat="1"/>
    <row r="109" s="9" customFormat="1"/>
    <row r="110" s="9" customFormat="1"/>
    <row r="111" s="9" customFormat="1"/>
    <row r="112" s="9" customFormat="1"/>
    <row r="113" s="9" customFormat="1"/>
    <row r="114" s="9" customFormat="1"/>
    <row r="115" s="9" customFormat="1"/>
    <row r="116" s="9" customFormat="1"/>
    <row r="117" s="9" customFormat="1"/>
    <row r="118" s="9" customFormat="1"/>
    <row r="119" s="9" customFormat="1"/>
    <row r="120" s="9" customFormat="1"/>
    <row r="121" s="9" customFormat="1"/>
    <row r="122" s="9" customFormat="1"/>
    <row r="123" s="9" customFormat="1"/>
    <row r="124" s="9" customFormat="1"/>
    <row r="125" s="9" customFormat="1"/>
    <row r="126" s="9" customFormat="1"/>
    <row r="127" s="9" customFormat="1"/>
    <row r="128" s="9" customFormat="1"/>
    <row r="129" s="9" customFormat="1"/>
    <row r="130" s="9" customFormat="1"/>
    <row r="131" s="9" customFormat="1"/>
    <row r="132" s="9" customFormat="1"/>
    <row r="133" s="9" customFormat="1"/>
    <row r="134" s="9" customFormat="1"/>
    <row r="135" s="9" customFormat="1"/>
    <row r="136" s="9" customFormat="1"/>
    <row r="137" s="9" customFormat="1"/>
    <row r="138" s="9" customFormat="1"/>
    <row r="139" s="9" customFormat="1"/>
    <row r="140" s="9" customFormat="1"/>
    <row r="141" s="9" customFormat="1"/>
    <row r="142" s="9" customFormat="1"/>
    <row r="143" s="9" customFormat="1"/>
    <row r="144" s="9" customFormat="1"/>
    <row r="145" s="9" customFormat="1"/>
    <row r="146" s="9" customFormat="1"/>
    <row r="147" s="9" customFormat="1"/>
    <row r="148" s="9" customFormat="1"/>
    <row r="149" s="9" customFormat="1"/>
    <row r="150" s="9" customFormat="1"/>
    <row r="151" s="9" customFormat="1"/>
    <row r="152" s="9" customFormat="1"/>
    <row r="153" s="9" customFormat="1"/>
    <row r="154" s="9" customFormat="1"/>
    <row r="155" s="9" customFormat="1"/>
    <row r="156" s="9" customFormat="1"/>
    <row r="157" s="9" customFormat="1"/>
    <row r="158" s="9" customFormat="1"/>
    <row r="159" s="9" customFormat="1"/>
    <row r="160" s="9" customFormat="1"/>
    <row r="161" s="9" customFormat="1"/>
    <row r="162" s="9" customFormat="1"/>
    <row r="163" s="9" customFormat="1"/>
    <row r="164" s="9" customFormat="1"/>
    <row r="165" s="9" customFormat="1"/>
    <row r="166" s="9" customFormat="1"/>
    <row r="167" s="9" customFormat="1"/>
    <row r="168" s="9" customFormat="1"/>
    <row r="169" s="9" customFormat="1"/>
    <row r="170" s="9" customFormat="1"/>
    <row r="171" s="9" customFormat="1"/>
    <row r="172" s="9" customFormat="1"/>
    <row r="173" s="9" customFormat="1"/>
    <row r="174" s="9" customFormat="1"/>
    <row r="175" s="9" customFormat="1"/>
    <row r="176" s="9" customFormat="1"/>
    <row r="177" s="9" customFormat="1"/>
    <row r="178" s="9" customFormat="1"/>
    <row r="179" s="9" customFormat="1"/>
    <row r="180" s="9" customFormat="1"/>
    <row r="181" s="9" customFormat="1"/>
    <row r="182" s="9" customFormat="1"/>
    <row r="183" s="9" customFormat="1"/>
    <row r="184" s="9" customFormat="1"/>
    <row r="185" s="9" customFormat="1"/>
    <row r="186" s="9" customFormat="1"/>
    <row r="187" s="9" customFormat="1"/>
    <row r="188" s="9" customFormat="1"/>
    <row r="189" s="9" customFormat="1"/>
    <row r="190" s="9" customFormat="1"/>
    <row r="191" s="9" customFormat="1"/>
    <row r="192" s="9" customFormat="1"/>
    <row r="193" s="9" customFormat="1"/>
    <row r="194" s="9" customFormat="1"/>
    <row r="195" s="9" customFormat="1"/>
    <row r="196" s="9" customFormat="1"/>
    <row r="197" s="9" customFormat="1"/>
    <row r="198" s="9" customFormat="1"/>
    <row r="199" s="9" customFormat="1"/>
    <row r="200" s="9" customFormat="1"/>
    <row r="201" s="9" customFormat="1"/>
    <row r="202" s="9" customFormat="1"/>
    <row r="203" s="9" customFormat="1"/>
    <row r="204" s="9" customFormat="1"/>
    <row r="205" s="9" customFormat="1"/>
    <row r="206" s="9" customFormat="1"/>
    <row r="207" s="9" customFormat="1"/>
    <row r="208" s="9" customFormat="1"/>
    <row r="209" s="9" customFormat="1"/>
    <row r="210" s="9" customFormat="1"/>
    <row r="211" s="9" customFormat="1"/>
    <row r="212" s="9" customFormat="1"/>
    <row r="213" s="9" customFormat="1"/>
    <row r="214" s="9" customFormat="1"/>
    <row r="215" s="9" customFormat="1"/>
    <row r="216" s="9" customFormat="1"/>
    <row r="217" s="9" customFormat="1"/>
    <row r="218" s="9" customFormat="1"/>
    <row r="219" s="9" customFormat="1"/>
    <row r="220" s="9" customFormat="1"/>
    <row r="221" s="9" customFormat="1"/>
    <row r="222" s="9" customFormat="1"/>
    <row r="223" s="9" customFormat="1"/>
    <row r="224" s="9" customFormat="1"/>
    <row r="225" s="9" customFormat="1"/>
    <row r="226" s="9" customFormat="1"/>
    <row r="227" s="9" customFormat="1"/>
    <row r="228" s="9" customFormat="1"/>
    <row r="229" s="9" customFormat="1"/>
    <row r="230" s="9" customFormat="1"/>
    <row r="231" s="9" customFormat="1"/>
    <row r="232" s="9" customFormat="1"/>
    <row r="233" s="9" customFormat="1"/>
    <row r="234" s="9" customFormat="1"/>
    <row r="235" s="9" customFormat="1"/>
    <row r="236" s="9" customFormat="1"/>
    <row r="237" s="9" customFormat="1"/>
    <row r="238" s="9" customFormat="1"/>
    <row r="239" s="9" customFormat="1"/>
    <row r="240" s="9" customFormat="1"/>
    <row r="241" s="9" customFormat="1"/>
    <row r="242" s="9" customFormat="1"/>
    <row r="243" s="9" customFormat="1"/>
    <row r="244" s="9" customFormat="1"/>
    <row r="245" s="9" customFormat="1"/>
    <row r="246" s="9" customFormat="1"/>
    <row r="247" s="9" customFormat="1"/>
    <row r="248" s="9" customFormat="1"/>
    <row r="249" s="9" customFormat="1"/>
    <row r="250" s="9" customFormat="1"/>
    <row r="251" s="9" customFormat="1"/>
    <row r="252" s="9" customFormat="1"/>
    <row r="253" s="9" customFormat="1"/>
    <row r="254" s="9" customFormat="1"/>
    <row r="255" s="9" customFormat="1"/>
    <row r="256" s="9" customFormat="1"/>
    <row r="257" s="9" customFormat="1"/>
    <row r="258" s="9" customFormat="1"/>
    <row r="259" s="9" customFormat="1"/>
    <row r="260" s="9" customFormat="1"/>
    <row r="261" s="9" customFormat="1"/>
    <row r="262" s="9" customFormat="1"/>
    <row r="263" s="9" customFormat="1"/>
    <row r="264" s="9" customFormat="1"/>
    <row r="265" s="9" customFormat="1"/>
    <row r="266" s="9" customFormat="1"/>
    <row r="267" s="9" customFormat="1"/>
    <row r="268" s="9" customFormat="1"/>
    <row r="269" s="9" customFormat="1"/>
    <row r="270" s="9" customFormat="1"/>
    <row r="271" s="9" customFormat="1"/>
    <row r="272" s="9" customFormat="1"/>
    <row r="273" s="9" customFormat="1"/>
    <row r="274" s="9" customFormat="1"/>
    <row r="275" s="9" customFormat="1"/>
    <row r="276" s="9" customFormat="1"/>
    <row r="277" s="9" customFormat="1"/>
    <row r="278" s="9" customFormat="1"/>
    <row r="279" s="9" customFormat="1"/>
    <row r="280" s="9" customFormat="1"/>
    <row r="281" s="9" customFormat="1"/>
    <row r="282" s="9" customFormat="1"/>
    <row r="283" s="9" customFormat="1"/>
    <row r="284" s="9" customFormat="1"/>
    <row r="285" s="9" customFormat="1"/>
    <row r="286" s="9" customFormat="1"/>
    <row r="287" s="9" customFormat="1"/>
    <row r="288" s="9" customFormat="1"/>
    <row r="289" s="9" customFormat="1"/>
    <row r="290" s="9" customFormat="1"/>
    <row r="291" s="9" customFormat="1"/>
    <row r="292" s="9" customFormat="1"/>
    <row r="293" s="9" customFormat="1"/>
    <row r="294" s="9" customFormat="1"/>
    <row r="295" s="9" customFormat="1"/>
    <row r="296" s="9" customFormat="1"/>
    <row r="297" s="9" customFormat="1"/>
    <row r="298" s="9" customFormat="1"/>
    <row r="299" s="9" customFormat="1"/>
    <row r="300" s="9" customFormat="1"/>
    <row r="301" s="9" customFormat="1"/>
    <row r="302" s="9" customFormat="1"/>
    <row r="303" s="9" customFormat="1"/>
    <row r="304" s="9" customFormat="1"/>
    <row r="305" s="9" customFormat="1"/>
    <row r="306" s="9" customFormat="1"/>
    <row r="307" s="9" customFormat="1"/>
    <row r="308" s="9" customFormat="1"/>
    <row r="309" s="9" customFormat="1"/>
    <row r="310" s="9" customFormat="1"/>
    <row r="311" s="9" customFormat="1"/>
    <row r="312" s="9" customFormat="1"/>
    <row r="313" s="9" customFormat="1"/>
    <row r="314" s="9" customFormat="1"/>
    <row r="315" s="9" customFormat="1"/>
    <row r="316" s="9" customFormat="1"/>
    <row r="317" s="9" customFormat="1"/>
    <row r="318" s="9" customFormat="1"/>
    <row r="319" s="9" customFormat="1"/>
    <row r="320" s="9" customFormat="1"/>
    <row r="321" s="9" customFormat="1"/>
    <row r="322" s="9" customFormat="1"/>
    <row r="323" s="9" customFormat="1"/>
    <row r="324" s="9" customFormat="1"/>
    <row r="325" s="9" customFormat="1"/>
    <row r="326" s="9" customFormat="1"/>
    <row r="327" s="9" customFormat="1"/>
    <row r="328" s="9" customFormat="1"/>
    <row r="329" s="9" customFormat="1"/>
  </sheetData>
  <mergeCells count="4">
    <mergeCell ref="A7:B7"/>
    <mergeCell ref="C18:C20"/>
    <mergeCell ref="C21:C22"/>
    <mergeCell ref="C23:C24"/>
  </mergeCells>
  <hyperlinks>
    <hyperlink ref="A12" location="Capital_employed" display="Capital employed" xr:uid="{00000000-0004-0000-0000-000000000000}"/>
    <hyperlink ref="A17" location="Earnings_per_share__SEK" display="Earnings per share " xr:uid="{00000000-0004-0000-0000-000001000000}"/>
    <hyperlink ref="A18" location="EBIT" display="EBIT" xr:uid="{00000000-0004-0000-0000-000002000000}"/>
    <hyperlink ref="A19" location="EBIT__excluding_items_affecting_comparability" display="EBIT excluding items affecting comparability " xr:uid="{00000000-0004-0000-0000-000003000000}"/>
    <hyperlink ref="A20" location="EBIT_margin_excluding_items_affecting_comparability" display="EBIT margin excluding items affecting comparability,%" xr:uid="{00000000-0004-0000-0000-000004000000}"/>
    <hyperlink ref="A21" location="EBITA__excluding_items_affecting_comparability" display="EBITA " xr:uid="{00000000-0004-0000-0000-000005000000}"/>
    <hyperlink ref="A22" location="EBITA_margin_excluding_items_affecting_comparability" display="EBITA margin, % " xr:uid="{00000000-0004-0000-0000-000006000000}"/>
    <hyperlink ref="A23" location="EBITDA__excluding_items_affecting_comparability" display="EBITDA" xr:uid="{00000000-0004-0000-0000-000007000000}"/>
    <hyperlink ref="A24" location="EBITDA_margin_excluding_items_affecting_comparability" display="EBITDA margin, %" xr:uid="{00000000-0004-0000-0000-000008000000}"/>
    <hyperlink ref="A37" location="PEra" display="P/E ratio" xr:uid="{00000000-0004-0000-0000-000009000000}"/>
    <hyperlink ref="A40" location="RetCapEmp" display="Return on capital employed, %" xr:uid="{00000000-0004-0000-0000-00000A000000}"/>
    <hyperlink ref="A39" location="Capital_turnover_rate" display="Rate of capital turnover" xr:uid="{00000000-0004-0000-0000-00000B000000}"/>
    <hyperlink ref="A14" location="'Cash Flow '!B61" display="Debt/equity ratio, %" xr:uid="{00000000-0004-0000-0000-00000C000000}"/>
    <hyperlink ref="A26" location="Eqasratio" display="Equity/assets ratio" xr:uid="{00000000-0004-0000-0000-00000E000000}"/>
    <hyperlink ref="A31" location="'Cash Flow '!B40" display="Net debt" xr:uid="{00000000-0004-0000-0000-00000F000000}"/>
    <hyperlink ref="A32" location="'Cash Flow '!B64" display="Net debt/EBITDA " xr:uid="{00000000-0004-0000-0000-000010000000}"/>
    <hyperlink ref="A34" location="Operating_cash_flow" display="Operating cash flow" xr:uid="{00000000-0004-0000-0000-000011000000}"/>
    <hyperlink ref="A35" location="opcapsh" display="Operating cash flow per share" xr:uid="{00000000-0004-0000-0000-000012000000}"/>
    <hyperlink ref="A29" location="Frepsha" display="Free cash flow per share" xr:uid="{00000000-0004-0000-0000-000013000000}"/>
    <hyperlink ref="A28" location="Free_cash_flow" display="Free cash flow" xr:uid="{00000000-0004-0000-0000-000014000000}"/>
    <hyperlink ref="A13" location="CasConRat" display="Cash conversion ratio" xr:uid="{00000000-0004-0000-0000-000015000000}"/>
    <hyperlink ref="A3" location="Income_Statements__SEK_M" display="Yearly and Quarterly Income statement" xr:uid="{00000000-0004-0000-0000-000016000000}"/>
    <hyperlink ref="A4" location="Balance_Sheets__SEK_M" display="Yearly and Quarterly Balance sheet" xr:uid="{00000000-0004-0000-0000-000017000000}"/>
    <hyperlink ref="A5" location="Cash_Flow__SEK_M" display="Yearly and Quarterly Cash Flow" xr:uid="{00000000-0004-0000-0000-000018000000}"/>
    <hyperlink ref="A25" location="EBITDA_Net_interest_income_expense" display="EBITDA/Net interest income/expense" xr:uid="{00000000-0004-0000-0000-000019000000}"/>
    <hyperlink ref="A41" location="retsheq" display="Return on shareholders’ equity, % " xr:uid="{00000000-0004-0000-0000-00001A000000}"/>
  </hyperlink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I358"/>
  <sheetViews>
    <sheetView zoomScaleNormal="100" zoomScaleSheetLayoutView="100" workbookViewId="0">
      <selection activeCell="B1" sqref="B1"/>
    </sheetView>
  </sheetViews>
  <sheetFormatPr defaultRowHeight="15"/>
  <cols>
    <col min="1" max="1" width="9.140625" style="9"/>
    <col min="2" max="2" width="57.7109375" customWidth="1"/>
    <col min="3" max="24" width="12.7109375" customWidth="1"/>
    <col min="25" max="26" width="9.140625" style="77"/>
    <col min="27" max="27" width="9.140625" style="9"/>
    <col min="28" max="28" width="17.28515625" style="9" bestFit="1" customWidth="1"/>
    <col min="29" max="61" width="9.140625" style="9"/>
  </cols>
  <sheetData>
    <row r="1" spans="2:37" s="9" customFormat="1">
      <c r="B1" s="8" t="s">
        <v>37</v>
      </c>
      <c r="C1" s="8"/>
      <c r="D1" s="8"/>
      <c r="E1" s="8"/>
      <c r="F1" s="8"/>
      <c r="G1" s="8"/>
      <c r="H1" s="8"/>
      <c r="I1" s="8"/>
      <c r="J1" s="8"/>
      <c r="K1" s="8"/>
      <c r="L1" s="8"/>
      <c r="M1" s="8"/>
      <c r="N1" s="8"/>
      <c r="O1" s="8"/>
      <c r="P1" s="8"/>
      <c r="Q1" s="8"/>
      <c r="R1" s="8"/>
      <c r="S1" s="8"/>
      <c r="Y1" s="77"/>
      <c r="Z1" s="77"/>
    </row>
    <row r="2" spans="2:37" s="9" customFormat="1">
      <c r="B2" s="8"/>
      <c r="C2" s="8"/>
      <c r="D2" s="8"/>
      <c r="E2" s="8"/>
      <c r="F2" s="8"/>
      <c r="G2" s="8"/>
      <c r="H2" s="8"/>
      <c r="I2" s="8"/>
      <c r="J2" s="8"/>
      <c r="K2" s="8"/>
      <c r="L2" s="8"/>
      <c r="M2" s="8"/>
      <c r="N2" s="8"/>
      <c r="O2" s="8"/>
      <c r="P2" s="8"/>
      <c r="Q2" s="8"/>
      <c r="R2" s="8"/>
      <c r="S2" s="8"/>
      <c r="Y2" s="77"/>
      <c r="Z2" s="77"/>
    </row>
    <row r="3" spans="2:37">
      <c r="B3" s="2" t="s">
        <v>58</v>
      </c>
      <c r="C3" s="3" t="s">
        <v>297</v>
      </c>
      <c r="D3" s="3" t="s">
        <v>282</v>
      </c>
      <c r="E3" s="3" t="s">
        <v>278</v>
      </c>
      <c r="F3" s="3" t="s">
        <v>279</v>
      </c>
      <c r="G3" s="3" t="s">
        <v>275</v>
      </c>
      <c r="H3" s="3" t="s">
        <v>273</v>
      </c>
      <c r="I3" s="3" t="s">
        <v>265</v>
      </c>
      <c r="J3" s="3" t="s">
        <v>261</v>
      </c>
      <c r="K3" s="3" t="s">
        <v>262</v>
      </c>
      <c r="L3" s="3" t="s">
        <v>259</v>
      </c>
      <c r="M3" s="3" t="s">
        <v>243</v>
      </c>
      <c r="N3" s="3" t="s">
        <v>237</v>
      </c>
      <c r="O3" s="3" t="s">
        <v>232</v>
      </c>
      <c r="P3" s="3" t="s">
        <v>233</v>
      </c>
      <c r="Q3" s="3" t="s">
        <v>231</v>
      </c>
      <c r="R3" s="3" t="s">
        <v>177</v>
      </c>
      <c r="S3" s="3" t="s">
        <v>157</v>
      </c>
      <c r="T3" s="3" t="s">
        <v>156</v>
      </c>
      <c r="U3" s="3" t="s">
        <v>61</v>
      </c>
      <c r="V3" s="3" t="s">
        <v>69</v>
      </c>
      <c r="W3" s="3" t="s">
        <v>60</v>
      </c>
      <c r="X3" s="3" t="s">
        <v>59</v>
      </c>
      <c r="Z3" s="78"/>
      <c r="AA3" s="53"/>
      <c r="AB3" s="53"/>
      <c r="AC3" s="54"/>
      <c r="AD3" s="54"/>
      <c r="AE3" s="54"/>
      <c r="AF3" s="54"/>
      <c r="AG3" s="54"/>
      <c r="AH3" s="54"/>
      <c r="AI3" s="54"/>
      <c r="AJ3" s="54"/>
      <c r="AK3" s="18"/>
    </row>
    <row r="4" spans="2:37" s="9" customFormat="1">
      <c r="B4" s="20" t="s">
        <v>38</v>
      </c>
      <c r="C4" s="29">
        <v>8637</v>
      </c>
      <c r="D4" s="29">
        <v>8219</v>
      </c>
      <c r="E4" s="29">
        <f>SUM(F4:I4)</f>
        <v>30258</v>
      </c>
      <c r="F4" s="29">
        <v>7593</v>
      </c>
      <c r="G4" s="29">
        <v>7152</v>
      </c>
      <c r="H4" s="29">
        <v>7031</v>
      </c>
      <c r="I4" s="29">
        <v>8482</v>
      </c>
      <c r="J4" s="29">
        <f>SUM(K4:N4)</f>
        <v>33573</v>
      </c>
      <c r="K4" s="29">
        <v>8162</v>
      </c>
      <c r="L4" s="29">
        <v>8107</v>
      </c>
      <c r="M4" s="29">
        <v>8587</v>
      </c>
      <c r="N4" s="29">
        <v>8717</v>
      </c>
      <c r="O4" s="29">
        <f>SUM(P4:S4)</f>
        <v>31117</v>
      </c>
      <c r="P4" s="29">
        <v>7635</v>
      </c>
      <c r="Q4" s="29">
        <v>7613</v>
      </c>
      <c r="R4" s="29">
        <v>8015</v>
      </c>
      <c r="S4" s="29">
        <v>7854</v>
      </c>
      <c r="T4" s="29">
        <f>SUM(U4:X4)</f>
        <v>28441</v>
      </c>
      <c r="U4" s="29">
        <v>6983</v>
      </c>
      <c r="V4" s="29">
        <v>6630</v>
      </c>
      <c r="W4" s="30">
        <v>7395</v>
      </c>
      <c r="X4" s="30">
        <v>7433</v>
      </c>
      <c r="Y4" s="77"/>
      <c r="Z4" s="79"/>
      <c r="AA4" s="13"/>
      <c r="AB4" s="13"/>
      <c r="AC4" s="13"/>
      <c r="AD4" s="13"/>
      <c r="AE4" s="13"/>
      <c r="AF4" s="13"/>
      <c r="AG4" s="13"/>
      <c r="AH4" s="13"/>
      <c r="AI4" s="13"/>
      <c r="AJ4" s="13"/>
      <c r="AK4" s="18"/>
    </row>
    <row r="5" spans="2:37" s="9" customFormat="1">
      <c r="B5" s="20" t="s">
        <v>39</v>
      </c>
      <c r="C5" s="29">
        <v>-5762</v>
      </c>
      <c r="D5" s="29">
        <v>-5412</v>
      </c>
      <c r="E5" s="29">
        <f>SUM(F5:I5)</f>
        <v>-20282</v>
      </c>
      <c r="F5" s="29">
        <v>-5009</v>
      </c>
      <c r="G5" s="29">
        <v>-4847</v>
      </c>
      <c r="H5" s="29">
        <v>-4780</v>
      </c>
      <c r="I5" s="29">
        <v>-5646</v>
      </c>
      <c r="J5" s="29">
        <f>SUM(K5:N5)</f>
        <v>-22461</v>
      </c>
      <c r="K5" s="29">
        <v>-5504</v>
      </c>
      <c r="L5" s="29">
        <v>-5498</v>
      </c>
      <c r="M5" s="29">
        <v>-5679</v>
      </c>
      <c r="N5" s="29">
        <v>-5780</v>
      </c>
      <c r="O5" s="29">
        <f>SUM(P5:S5)</f>
        <v>-20739</v>
      </c>
      <c r="P5" s="29">
        <v>-5225</v>
      </c>
      <c r="Q5" s="29">
        <v>-5110</v>
      </c>
      <c r="R5" s="29">
        <v>-5247</v>
      </c>
      <c r="S5" s="29">
        <v>-5157</v>
      </c>
      <c r="T5" s="29">
        <f>SUM(U5:X5)</f>
        <v>-18846</v>
      </c>
      <c r="U5" s="29">
        <v>-4671</v>
      </c>
      <c r="V5" s="29">
        <v>-4394</v>
      </c>
      <c r="W5" s="30">
        <v>-4888</v>
      </c>
      <c r="X5" s="30">
        <v>-4893</v>
      </c>
      <c r="Y5" s="77"/>
      <c r="Z5" s="79"/>
      <c r="AA5" s="13"/>
      <c r="AB5" s="13"/>
      <c r="AC5" s="13"/>
      <c r="AD5" s="13"/>
      <c r="AE5" s="13"/>
      <c r="AF5" s="13"/>
      <c r="AG5" s="13"/>
      <c r="AH5" s="13"/>
      <c r="AI5" s="13"/>
      <c r="AJ5" s="13"/>
    </row>
    <row r="6" spans="2:37" s="9" customFormat="1">
      <c r="B6" s="27" t="s">
        <v>40</v>
      </c>
      <c r="C6" s="42">
        <f>SUM(C4:C5)</f>
        <v>2875</v>
      </c>
      <c r="D6" s="42">
        <f>SUM(D4:D5)</f>
        <v>2807</v>
      </c>
      <c r="E6" s="42">
        <f t="shared" ref="E6" si="0">SUM(E4:E5)</f>
        <v>9976</v>
      </c>
      <c r="F6" s="42">
        <f>SUM(F4:F5)</f>
        <v>2584</v>
      </c>
      <c r="G6" s="42">
        <f>SUM(G4:G5)</f>
        <v>2305</v>
      </c>
      <c r="H6" s="42">
        <f>SUM(H4:H5)</f>
        <v>2251</v>
      </c>
      <c r="I6" s="42">
        <f>SUM(I4:I5)</f>
        <v>2836</v>
      </c>
      <c r="J6" s="42">
        <f t="shared" ref="J6" si="1">SUM(J4:J5)</f>
        <v>11112</v>
      </c>
      <c r="K6" s="42">
        <f>SUM(K4:K5)</f>
        <v>2658</v>
      </c>
      <c r="L6" s="42">
        <f>SUM(L4:L5)</f>
        <v>2609</v>
      </c>
      <c r="M6" s="42">
        <f>SUM(M4:M5)</f>
        <v>2908</v>
      </c>
      <c r="N6" s="42">
        <f>SUM(N4:N5)</f>
        <v>2937</v>
      </c>
      <c r="O6" s="42">
        <f t="shared" ref="O6:P6" si="2">SUM(O4:O5)</f>
        <v>10378</v>
      </c>
      <c r="P6" s="42">
        <f t="shared" si="2"/>
        <v>2410</v>
      </c>
      <c r="Q6" s="42">
        <f>SUM(Q4:Q5)</f>
        <v>2503</v>
      </c>
      <c r="R6" s="42">
        <f>SUM(R4:R5)</f>
        <v>2768</v>
      </c>
      <c r="S6" s="42">
        <f>SUM(S4:S5)</f>
        <v>2697</v>
      </c>
      <c r="T6" s="42">
        <f>SUM(T4:T5)</f>
        <v>9595</v>
      </c>
      <c r="U6" s="42">
        <f t="shared" ref="U6:X6" si="3">SUM(U4:U5)</f>
        <v>2312</v>
      </c>
      <c r="V6" s="42">
        <f t="shared" si="3"/>
        <v>2236</v>
      </c>
      <c r="W6" s="42">
        <f t="shared" si="3"/>
        <v>2507</v>
      </c>
      <c r="X6" s="42">
        <f t="shared" si="3"/>
        <v>2540</v>
      </c>
      <c r="Y6" s="77"/>
      <c r="Z6" s="77"/>
    </row>
    <row r="7" spans="2:37" s="9" customFormat="1">
      <c r="B7" s="20" t="s">
        <v>41</v>
      </c>
      <c r="C7" s="29">
        <v>-658</v>
      </c>
      <c r="D7" s="29">
        <v>-638</v>
      </c>
      <c r="E7" s="29">
        <f>SUM(F7:I7)</f>
        <v>-2577</v>
      </c>
      <c r="F7" s="29">
        <v>-636</v>
      </c>
      <c r="G7" s="29">
        <v>-598</v>
      </c>
      <c r="H7" s="29">
        <v>-588</v>
      </c>
      <c r="I7" s="29">
        <v>-755</v>
      </c>
      <c r="J7" s="29">
        <f>SUM(K7:N7)</f>
        <v>-2911</v>
      </c>
      <c r="K7" s="29">
        <v>-726</v>
      </c>
      <c r="L7" s="29">
        <v>-709</v>
      </c>
      <c r="M7" s="29">
        <v>-744</v>
      </c>
      <c r="N7" s="29">
        <v>-732</v>
      </c>
      <c r="O7" s="29">
        <f>SUM(P7:S7)</f>
        <v>-2421</v>
      </c>
      <c r="P7" s="29">
        <v>-610</v>
      </c>
      <c r="Q7" s="29">
        <v>-589</v>
      </c>
      <c r="R7" s="29">
        <v>-614</v>
      </c>
      <c r="S7" s="29">
        <v>-608</v>
      </c>
      <c r="T7" s="29">
        <f>SUM(U7:X7)</f>
        <v>-2302</v>
      </c>
      <c r="U7" s="29">
        <v>-572</v>
      </c>
      <c r="V7" s="29">
        <v>-543</v>
      </c>
      <c r="W7" s="30">
        <v>-600</v>
      </c>
      <c r="X7" s="30">
        <v>-587</v>
      </c>
      <c r="Y7" s="77"/>
      <c r="Z7" s="77"/>
    </row>
    <row r="8" spans="2:37" s="9" customFormat="1">
      <c r="B8" s="20" t="s">
        <v>42</v>
      </c>
      <c r="C8" s="29">
        <v>-684</v>
      </c>
      <c r="D8" s="29">
        <v>-698</v>
      </c>
      <c r="E8" s="29">
        <f t="shared" ref="E8:E11" si="4">SUM(F8:I8)</f>
        <v>-2680</v>
      </c>
      <c r="F8" s="29">
        <v>-699</v>
      </c>
      <c r="G8" s="29">
        <v>-594</v>
      </c>
      <c r="H8" s="29">
        <v>-633</v>
      </c>
      <c r="I8" s="29">
        <v>-754</v>
      </c>
      <c r="J8" s="29">
        <f t="shared" ref="J8:J11" si="5">SUM(K8:N8)</f>
        <v>-2919</v>
      </c>
      <c r="K8" s="29">
        <v>-777</v>
      </c>
      <c r="L8" s="29">
        <v>-702</v>
      </c>
      <c r="M8" s="29">
        <v>-714</v>
      </c>
      <c r="N8" s="29">
        <v>-726</v>
      </c>
      <c r="O8" s="29">
        <f t="shared" ref="O8:O11" si="6">SUM(P8:S8)</f>
        <v>-3152</v>
      </c>
      <c r="P8" s="29">
        <v>-880</v>
      </c>
      <c r="Q8" s="29">
        <v>-764</v>
      </c>
      <c r="R8" s="29">
        <v>-784</v>
      </c>
      <c r="S8" s="29">
        <v>-724</v>
      </c>
      <c r="T8" s="29">
        <f t="shared" ref="T8:T11" si="7">SUM(U8:X8)</f>
        <v>-2897</v>
      </c>
      <c r="U8" s="29">
        <v>-746</v>
      </c>
      <c r="V8" s="29">
        <v>-685</v>
      </c>
      <c r="W8" s="30">
        <v>-743</v>
      </c>
      <c r="X8" s="30">
        <v>-723</v>
      </c>
      <c r="Y8" s="77"/>
      <c r="Z8" s="77"/>
    </row>
    <row r="9" spans="2:37" s="9" customFormat="1">
      <c r="B9" s="20" t="s">
        <v>43</v>
      </c>
      <c r="C9" s="29">
        <v>-130</v>
      </c>
      <c r="D9" s="29">
        <v>-132</v>
      </c>
      <c r="E9" s="29">
        <f t="shared" si="4"/>
        <v>-543</v>
      </c>
      <c r="F9" s="29">
        <v>-143</v>
      </c>
      <c r="G9" s="29">
        <v>-120</v>
      </c>
      <c r="H9" s="29">
        <v>-129</v>
      </c>
      <c r="I9" s="29">
        <v>-151</v>
      </c>
      <c r="J9" s="29">
        <f t="shared" si="5"/>
        <v>-571</v>
      </c>
      <c r="K9" s="29">
        <v>-147</v>
      </c>
      <c r="L9" s="29">
        <v>-140</v>
      </c>
      <c r="M9" s="29">
        <v>-144</v>
      </c>
      <c r="N9" s="29">
        <v>-140</v>
      </c>
      <c r="O9" s="29">
        <f t="shared" si="6"/>
        <v>-524</v>
      </c>
      <c r="P9" s="29">
        <v>-132</v>
      </c>
      <c r="Q9" s="29">
        <v>-133</v>
      </c>
      <c r="R9" s="29">
        <v>-137</v>
      </c>
      <c r="S9" s="29">
        <v>-122</v>
      </c>
      <c r="T9" s="29">
        <f t="shared" si="7"/>
        <v>-467</v>
      </c>
      <c r="U9" s="29">
        <v>-124</v>
      </c>
      <c r="V9" s="29">
        <v>-109</v>
      </c>
      <c r="W9" s="30">
        <v>-119</v>
      </c>
      <c r="X9" s="30">
        <v>-115</v>
      </c>
      <c r="Y9" s="77"/>
      <c r="Z9" s="77"/>
    </row>
    <row r="10" spans="2:37" s="9" customFormat="1">
      <c r="B10" s="20" t="s">
        <v>66</v>
      </c>
      <c r="C10" s="29">
        <v>-15</v>
      </c>
      <c r="D10" s="29">
        <v>9</v>
      </c>
      <c r="E10" s="29">
        <f t="shared" si="4"/>
        <v>-79</v>
      </c>
      <c r="F10" s="29">
        <v>-27</v>
      </c>
      <c r="G10" s="29">
        <v>-26</v>
      </c>
      <c r="H10" s="29">
        <v>-21</v>
      </c>
      <c r="I10" s="29">
        <v>-5</v>
      </c>
      <c r="J10" s="29">
        <f t="shared" si="5"/>
        <v>-69</v>
      </c>
      <c r="K10" s="29">
        <v>-19</v>
      </c>
      <c r="L10" s="29">
        <v>-1</v>
      </c>
      <c r="M10" s="29">
        <v>-14</v>
      </c>
      <c r="N10" s="29">
        <v>-35</v>
      </c>
      <c r="O10" s="29">
        <f t="shared" si="6"/>
        <v>346</v>
      </c>
      <c r="P10" s="29">
        <v>196</v>
      </c>
      <c r="Q10" s="29">
        <v>109</v>
      </c>
      <c r="R10" s="29">
        <v>23</v>
      </c>
      <c r="S10" s="29">
        <v>18</v>
      </c>
      <c r="T10" s="29">
        <f t="shared" si="7"/>
        <v>80</v>
      </c>
      <c r="U10" s="29">
        <v>74</v>
      </c>
      <c r="V10" s="29">
        <v>20</v>
      </c>
      <c r="W10" s="30">
        <v>5</v>
      </c>
      <c r="X10" s="30">
        <v>-19</v>
      </c>
      <c r="Y10" s="77"/>
      <c r="Z10" s="77"/>
    </row>
    <row r="11" spans="2:37" s="9" customFormat="1">
      <c r="B11" s="20" t="s">
        <v>44</v>
      </c>
      <c r="C11" s="29">
        <v>-1</v>
      </c>
      <c r="D11" s="29">
        <v>2</v>
      </c>
      <c r="E11" s="29">
        <f t="shared" si="4"/>
        <v>-2</v>
      </c>
      <c r="F11" s="29">
        <v>-1</v>
      </c>
      <c r="G11" s="29">
        <v>-1</v>
      </c>
      <c r="H11" s="29">
        <v>-2</v>
      </c>
      <c r="I11" s="29">
        <v>2</v>
      </c>
      <c r="J11" s="29">
        <f t="shared" si="5"/>
        <v>0</v>
      </c>
      <c r="K11" s="29">
        <v>-1</v>
      </c>
      <c r="L11" s="29">
        <v>2</v>
      </c>
      <c r="M11" s="29">
        <v>0</v>
      </c>
      <c r="N11" s="29">
        <v>-1</v>
      </c>
      <c r="O11" s="29">
        <f t="shared" si="6"/>
        <v>1</v>
      </c>
      <c r="P11" s="29">
        <v>-1</v>
      </c>
      <c r="Q11" s="29">
        <v>0</v>
      </c>
      <c r="R11" s="29">
        <v>0</v>
      </c>
      <c r="S11" s="29">
        <v>2</v>
      </c>
      <c r="T11" s="29">
        <f t="shared" si="7"/>
        <v>2</v>
      </c>
      <c r="U11" s="29">
        <v>1</v>
      </c>
      <c r="V11" s="29">
        <v>0</v>
      </c>
      <c r="W11" s="30">
        <v>1</v>
      </c>
      <c r="X11" s="30">
        <v>0</v>
      </c>
      <c r="Y11" s="77"/>
      <c r="Z11" s="77"/>
    </row>
    <row r="12" spans="2:37" s="9" customFormat="1">
      <c r="B12" s="27" t="s">
        <v>45</v>
      </c>
      <c r="C12" s="42">
        <f>SUM(C6:C11)</f>
        <v>1387</v>
      </c>
      <c r="D12" s="42">
        <f>SUM(D6:D11)</f>
        <v>1350</v>
      </c>
      <c r="E12" s="42">
        <f t="shared" ref="E12" si="8">SUM(E6:E11)</f>
        <v>4095</v>
      </c>
      <c r="F12" s="42">
        <f>SUM(F6:F11)</f>
        <v>1078</v>
      </c>
      <c r="G12" s="42">
        <f>SUM(G6:G11)</f>
        <v>966</v>
      </c>
      <c r="H12" s="42">
        <f>SUM(H6:H11)</f>
        <v>878</v>
      </c>
      <c r="I12" s="42">
        <f>SUM(I6:I11)</f>
        <v>1173</v>
      </c>
      <c r="J12" s="42">
        <f t="shared" ref="J12" si="9">SUM(J6:J11)</f>
        <v>4642</v>
      </c>
      <c r="K12" s="42">
        <f>SUM(K6:K11)</f>
        <v>988</v>
      </c>
      <c r="L12" s="42">
        <f>SUM(L6:L11)</f>
        <v>1059</v>
      </c>
      <c r="M12" s="42">
        <f>SUM(M6:M11)</f>
        <v>1292</v>
      </c>
      <c r="N12" s="42">
        <f>SUM(N6:N11)</f>
        <v>1303</v>
      </c>
      <c r="O12" s="42">
        <f t="shared" ref="O12:P12" si="10">SUM(O6:O11)</f>
        <v>4628</v>
      </c>
      <c r="P12" s="42">
        <f t="shared" si="10"/>
        <v>983</v>
      </c>
      <c r="Q12" s="42">
        <f>SUM(Q6:Q11)</f>
        <v>1126</v>
      </c>
      <c r="R12" s="42">
        <f>SUM(R6:R11)</f>
        <v>1256</v>
      </c>
      <c r="S12" s="42">
        <f>SUM(S6:S11)</f>
        <v>1263</v>
      </c>
      <c r="T12" s="42">
        <f>SUM(T6:T11)</f>
        <v>4011</v>
      </c>
      <c r="U12" s="42">
        <f t="shared" ref="U12:X12" si="11">SUM(U6:U11)</f>
        <v>945</v>
      </c>
      <c r="V12" s="42">
        <f t="shared" si="11"/>
        <v>919</v>
      </c>
      <c r="W12" s="42">
        <f t="shared" si="11"/>
        <v>1051</v>
      </c>
      <c r="X12" s="42">
        <f t="shared" si="11"/>
        <v>1096</v>
      </c>
      <c r="Y12" s="77"/>
      <c r="Z12" s="77"/>
    </row>
    <row r="13" spans="2:37" s="9" customFormat="1">
      <c r="B13" s="20" t="s">
        <v>19</v>
      </c>
      <c r="C13" s="29">
        <v>-43</v>
      </c>
      <c r="D13" s="29">
        <v>99</v>
      </c>
      <c r="E13" s="29">
        <f>SUM(F13:I13)</f>
        <v>-318</v>
      </c>
      <c r="F13" s="29">
        <v>-139</v>
      </c>
      <c r="G13" s="29">
        <v>-82</v>
      </c>
      <c r="H13" s="29">
        <v>-61</v>
      </c>
      <c r="I13" s="29">
        <v>-36</v>
      </c>
      <c r="J13" s="29">
        <f>SUM(K13:N13)</f>
        <v>-1099</v>
      </c>
      <c r="K13" s="29">
        <v>-877</v>
      </c>
      <c r="L13" s="29">
        <v>-113</v>
      </c>
      <c r="M13" s="29">
        <v>-94</v>
      </c>
      <c r="N13" s="29">
        <v>-15</v>
      </c>
      <c r="O13" s="29">
        <f>SUM(P13:S13)</f>
        <v>-140</v>
      </c>
      <c r="P13" s="29">
        <v>-75</v>
      </c>
      <c r="Q13" s="29">
        <v>-27</v>
      </c>
      <c r="R13" s="29">
        <v>-21</v>
      </c>
      <c r="S13" s="29">
        <v>-17</v>
      </c>
      <c r="T13" s="29">
        <f>SUM(U13:X13)</f>
        <v>429</v>
      </c>
      <c r="U13" s="29">
        <v>137</v>
      </c>
      <c r="V13" s="29">
        <v>-29</v>
      </c>
      <c r="W13" s="30">
        <v>-64</v>
      </c>
      <c r="X13" s="30">
        <v>385</v>
      </c>
      <c r="Y13" s="77"/>
      <c r="Z13" s="77"/>
    </row>
    <row r="14" spans="2:37" s="9" customFormat="1">
      <c r="B14" s="27" t="s">
        <v>7</v>
      </c>
      <c r="C14" s="42">
        <f>SUM(C12:C13)</f>
        <v>1344</v>
      </c>
      <c r="D14" s="42">
        <f>SUM(D12:D13)</f>
        <v>1449</v>
      </c>
      <c r="E14" s="42">
        <f t="shared" ref="E14" si="12">SUM(E12:E13)</f>
        <v>3777</v>
      </c>
      <c r="F14" s="42">
        <f>SUM(F12:F13)</f>
        <v>939</v>
      </c>
      <c r="G14" s="42">
        <f>SUM(G12:G13)</f>
        <v>884</v>
      </c>
      <c r="H14" s="42">
        <f>SUM(H12:H13)</f>
        <v>817</v>
      </c>
      <c r="I14" s="42">
        <f>SUM(I12:I13)</f>
        <v>1137</v>
      </c>
      <c r="J14" s="42">
        <f t="shared" ref="J14" si="13">SUM(J12:J13)</f>
        <v>3543</v>
      </c>
      <c r="K14" s="42">
        <f>SUM(K12:K13)</f>
        <v>111</v>
      </c>
      <c r="L14" s="42">
        <f>SUM(L12:L13)</f>
        <v>946</v>
      </c>
      <c r="M14" s="42">
        <f>SUM(M12:M13)</f>
        <v>1198</v>
      </c>
      <c r="N14" s="42">
        <f>SUM(N12:N13)</f>
        <v>1288</v>
      </c>
      <c r="O14" s="42">
        <f t="shared" ref="O14:P14" si="14">SUM(O12:O13)</f>
        <v>4488</v>
      </c>
      <c r="P14" s="42">
        <f t="shared" si="14"/>
        <v>908</v>
      </c>
      <c r="Q14" s="42">
        <f>SUM(Q12:Q13)</f>
        <v>1099</v>
      </c>
      <c r="R14" s="42">
        <f>SUM(R12:R13)</f>
        <v>1235</v>
      </c>
      <c r="S14" s="42">
        <f>SUM(S12:S13)</f>
        <v>1246</v>
      </c>
      <c r="T14" s="42">
        <f>SUM(T12:T13)</f>
        <v>4440</v>
      </c>
      <c r="U14" s="42">
        <f t="shared" ref="U14:X14" si="15">SUM(U12:U13)</f>
        <v>1082</v>
      </c>
      <c r="V14" s="42">
        <f t="shared" si="15"/>
        <v>890</v>
      </c>
      <c r="W14" s="42">
        <f t="shared" si="15"/>
        <v>987</v>
      </c>
      <c r="X14" s="42">
        <f t="shared" si="15"/>
        <v>1481</v>
      </c>
      <c r="Y14" s="77"/>
      <c r="Z14" s="77"/>
    </row>
    <row r="15" spans="2:37" s="9" customFormat="1">
      <c r="B15" s="51" t="s">
        <v>266</v>
      </c>
      <c r="C15" s="13">
        <v>-58</v>
      </c>
      <c r="D15" s="13">
        <v>-32</v>
      </c>
      <c r="E15" s="29">
        <f>SUM(F15:I15)</f>
        <v>-266</v>
      </c>
      <c r="F15" s="13">
        <v>-68</v>
      </c>
      <c r="G15" s="13">
        <v>-66</v>
      </c>
      <c r="H15" s="13">
        <v>-76</v>
      </c>
      <c r="I15" s="13">
        <v>-56</v>
      </c>
      <c r="J15" s="29">
        <f>SUM(K15:N15)</f>
        <v>-345</v>
      </c>
      <c r="K15" s="13">
        <v>-80</v>
      </c>
      <c r="L15" s="13">
        <v>-51</v>
      </c>
      <c r="M15" s="13">
        <v>-102</v>
      </c>
      <c r="N15" s="13">
        <v>-112</v>
      </c>
      <c r="O15" s="29">
        <f>SUM(P15:S15)</f>
        <v>-373</v>
      </c>
      <c r="P15" s="13">
        <v>-44</v>
      </c>
      <c r="Q15" s="13">
        <v>-73</v>
      </c>
      <c r="R15" s="13">
        <v>-63</v>
      </c>
      <c r="S15" s="13">
        <v>-193</v>
      </c>
      <c r="T15" s="29">
        <f>SUM(U15:X15)</f>
        <v>-245</v>
      </c>
      <c r="U15" s="13">
        <v>-77</v>
      </c>
      <c r="V15" s="13">
        <v>-58</v>
      </c>
      <c r="W15" s="13">
        <v>-15</v>
      </c>
      <c r="X15" s="13">
        <v>-95</v>
      </c>
      <c r="Y15" s="77"/>
      <c r="Z15" s="77"/>
    </row>
    <row r="16" spans="2:37" s="9" customFormat="1">
      <c r="B16" s="27" t="s">
        <v>46</v>
      </c>
      <c r="C16" s="42">
        <f t="shared" ref="C16:X16" si="16">SUM(C14:C15)</f>
        <v>1286</v>
      </c>
      <c r="D16" s="42">
        <f t="shared" si="16"/>
        <v>1417</v>
      </c>
      <c r="E16" s="42">
        <f t="shared" ref="E16" si="17">SUM(E14:E15)</f>
        <v>3511</v>
      </c>
      <c r="F16" s="42">
        <f t="shared" si="16"/>
        <v>871</v>
      </c>
      <c r="G16" s="42">
        <f t="shared" si="16"/>
        <v>818</v>
      </c>
      <c r="H16" s="42">
        <f t="shared" si="16"/>
        <v>741</v>
      </c>
      <c r="I16" s="42">
        <f t="shared" si="16"/>
        <v>1081</v>
      </c>
      <c r="J16" s="42">
        <f t="shared" si="16"/>
        <v>3198</v>
      </c>
      <c r="K16" s="42">
        <f t="shared" si="16"/>
        <v>31</v>
      </c>
      <c r="L16" s="42">
        <f t="shared" si="16"/>
        <v>895</v>
      </c>
      <c r="M16" s="42">
        <f t="shared" si="16"/>
        <v>1096</v>
      </c>
      <c r="N16" s="42">
        <f t="shared" si="16"/>
        <v>1176</v>
      </c>
      <c r="O16" s="42">
        <f t="shared" si="16"/>
        <v>4115</v>
      </c>
      <c r="P16" s="42">
        <f t="shared" si="16"/>
        <v>864</v>
      </c>
      <c r="Q16" s="42">
        <f t="shared" si="16"/>
        <v>1026</v>
      </c>
      <c r="R16" s="42">
        <f t="shared" si="16"/>
        <v>1172</v>
      </c>
      <c r="S16" s="42">
        <f t="shared" si="16"/>
        <v>1053</v>
      </c>
      <c r="T16" s="42">
        <f t="shared" si="16"/>
        <v>4195</v>
      </c>
      <c r="U16" s="42">
        <f t="shared" si="16"/>
        <v>1005</v>
      </c>
      <c r="V16" s="42">
        <f t="shared" si="16"/>
        <v>832</v>
      </c>
      <c r="W16" s="42">
        <f t="shared" si="16"/>
        <v>972</v>
      </c>
      <c r="X16" s="42">
        <f t="shared" si="16"/>
        <v>1386</v>
      </c>
      <c r="Y16" s="77"/>
      <c r="Z16" s="77"/>
    </row>
    <row r="17" spans="2:28" s="9" customFormat="1">
      <c r="B17" s="20" t="s">
        <v>47</v>
      </c>
      <c r="C17" s="29">
        <v>-306</v>
      </c>
      <c r="D17" s="29">
        <v>-317</v>
      </c>
      <c r="E17" s="29">
        <f>SUM(F17:I17)</f>
        <v>-854</v>
      </c>
      <c r="F17" s="29">
        <v>-189</v>
      </c>
      <c r="G17" s="29">
        <v>-193</v>
      </c>
      <c r="H17" s="29">
        <v>-181</v>
      </c>
      <c r="I17" s="29">
        <v>-291</v>
      </c>
      <c r="J17" s="29">
        <f>SUM(K17:N17)</f>
        <v>-930</v>
      </c>
      <c r="K17" s="29">
        <v>-103</v>
      </c>
      <c r="L17" s="29">
        <v>-235</v>
      </c>
      <c r="M17" s="29">
        <v>-283</v>
      </c>
      <c r="N17" s="29">
        <v>-309</v>
      </c>
      <c r="O17" s="29">
        <f>SUM(P17:S17)</f>
        <v>-1040</v>
      </c>
      <c r="P17" s="29">
        <v>-214</v>
      </c>
      <c r="Q17" s="29">
        <v>-250</v>
      </c>
      <c r="R17" s="29">
        <v>-296</v>
      </c>
      <c r="S17" s="29">
        <v>-280</v>
      </c>
      <c r="T17" s="29">
        <f>SUM(U17:X17)</f>
        <v>-990</v>
      </c>
      <c r="U17" s="29">
        <v>-348</v>
      </c>
      <c r="V17" s="29">
        <v>-178</v>
      </c>
      <c r="W17" s="30">
        <v>-226</v>
      </c>
      <c r="X17" s="30">
        <v>-238</v>
      </c>
      <c r="Y17" s="89"/>
      <c r="Z17" s="77"/>
    </row>
    <row r="18" spans="2:28" s="9" customFormat="1">
      <c r="B18" s="27" t="s">
        <v>48</v>
      </c>
      <c r="C18" s="42">
        <f>SUM(C16:C17)</f>
        <v>980</v>
      </c>
      <c r="D18" s="42">
        <f>SUM(D16:D17)</f>
        <v>1100</v>
      </c>
      <c r="E18" s="42">
        <f t="shared" ref="E18" si="18">SUM(E16:E17)</f>
        <v>2657</v>
      </c>
      <c r="F18" s="42">
        <f>SUM(F16:F17)</f>
        <v>682</v>
      </c>
      <c r="G18" s="42">
        <f>SUM(G16:G17)</f>
        <v>625</v>
      </c>
      <c r="H18" s="42">
        <f>SUM(H16:H17)</f>
        <v>560</v>
      </c>
      <c r="I18" s="42">
        <f>SUM(I16:I17)</f>
        <v>790</v>
      </c>
      <c r="J18" s="42">
        <f t="shared" ref="J18" si="19">SUM(J16:J17)</f>
        <v>2268</v>
      </c>
      <c r="K18" s="42">
        <f>SUM(K16:K17)</f>
        <v>-72</v>
      </c>
      <c r="L18" s="42">
        <f>SUM(L16:L17)</f>
        <v>660</v>
      </c>
      <c r="M18" s="42">
        <f>SUM(M16:M17)</f>
        <v>813</v>
      </c>
      <c r="N18" s="42">
        <f>SUM(N16:N17)</f>
        <v>867</v>
      </c>
      <c r="O18" s="42">
        <f t="shared" ref="O18:P18" si="20">SUM(O16:O17)</f>
        <v>3075</v>
      </c>
      <c r="P18" s="42">
        <f t="shared" si="20"/>
        <v>650</v>
      </c>
      <c r="Q18" s="42">
        <f>SUM(Q16:Q17)</f>
        <v>776</v>
      </c>
      <c r="R18" s="42">
        <f>SUM(R16:R17)</f>
        <v>876</v>
      </c>
      <c r="S18" s="42">
        <f>SUM(S16:S17)</f>
        <v>773</v>
      </c>
      <c r="T18" s="42">
        <f>SUM(T16:T17)</f>
        <v>3205</v>
      </c>
      <c r="U18" s="42">
        <f t="shared" ref="U18:X18" si="21">SUM(U16:U17)</f>
        <v>657</v>
      </c>
      <c r="V18" s="42">
        <f t="shared" si="21"/>
        <v>654</v>
      </c>
      <c r="W18" s="42">
        <f t="shared" si="21"/>
        <v>746</v>
      </c>
      <c r="X18" s="42">
        <f t="shared" si="21"/>
        <v>1148</v>
      </c>
      <c r="Y18" s="90"/>
      <c r="Z18" s="77"/>
    </row>
    <row r="19" spans="2:28" s="9" customFormat="1">
      <c r="B19" s="20" t="s">
        <v>67</v>
      </c>
      <c r="C19" s="32">
        <v>12</v>
      </c>
      <c r="D19" s="32">
        <v>4</v>
      </c>
      <c r="E19" s="34">
        <f>SUM(F19:I19)</f>
        <v>54</v>
      </c>
      <c r="F19" s="32">
        <v>-22</v>
      </c>
      <c r="G19" s="32">
        <v>27</v>
      </c>
      <c r="H19" s="32">
        <v>12</v>
      </c>
      <c r="I19" s="32">
        <v>37</v>
      </c>
      <c r="J19" s="123">
        <f>SUM(K19:N19)</f>
        <v>-2467</v>
      </c>
      <c r="K19" s="123">
        <v>-2446</v>
      </c>
      <c r="L19" s="32">
        <v>1</v>
      </c>
      <c r="M19" s="32">
        <v>-6</v>
      </c>
      <c r="N19" s="32">
        <v>-16</v>
      </c>
      <c r="O19" s="32">
        <f>SUM(P19:S19)</f>
        <v>115</v>
      </c>
      <c r="P19" s="32">
        <v>-49</v>
      </c>
      <c r="Q19" s="32">
        <v>7</v>
      </c>
      <c r="R19" s="32">
        <v>21</v>
      </c>
      <c r="S19" s="32">
        <v>136</v>
      </c>
      <c r="T19" s="32">
        <f>SUM(U19:X19)</f>
        <v>-331</v>
      </c>
      <c r="U19" s="32">
        <v>-384</v>
      </c>
      <c r="V19" s="32">
        <v>-19</v>
      </c>
      <c r="W19" s="33">
        <v>-9</v>
      </c>
      <c r="X19" s="33">
        <v>81</v>
      </c>
      <c r="Y19" s="77"/>
      <c r="Z19" s="77"/>
    </row>
    <row r="20" spans="2:28" s="9" customFormat="1">
      <c r="B20" s="27" t="s">
        <v>49</v>
      </c>
      <c r="C20" s="42">
        <f>SUM(C18:C19)</f>
        <v>992</v>
      </c>
      <c r="D20" s="42">
        <f>SUM(D18:D19)</f>
        <v>1104</v>
      </c>
      <c r="E20" s="42">
        <f t="shared" ref="E20" si="22">SUM(E18:E19)</f>
        <v>2711</v>
      </c>
      <c r="F20" s="42">
        <f>SUM(F18:F19)</f>
        <v>660</v>
      </c>
      <c r="G20" s="42">
        <f>SUM(G18:G19)</f>
        <v>652</v>
      </c>
      <c r="H20" s="42">
        <f>SUM(H18:H19)</f>
        <v>572</v>
      </c>
      <c r="I20" s="42">
        <f>SUM(I18:I19)</f>
        <v>827</v>
      </c>
      <c r="J20" s="42">
        <f t="shared" ref="J20" si="23">SUM(J18:J19)</f>
        <v>-199</v>
      </c>
      <c r="K20" s="42">
        <f>SUM(K18:K19)</f>
        <v>-2518</v>
      </c>
      <c r="L20" s="42">
        <f>SUM(L18:L19)</f>
        <v>661</v>
      </c>
      <c r="M20" s="42">
        <f>SUM(M18:M19)</f>
        <v>807</v>
      </c>
      <c r="N20" s="42">
        <f>SUM(N18:N19)</f>
        <v>851</v>
      </c>
      <c r="O20" s="42">
        <f t="shared" ref="O20:P20" si="24">SUM(O18:O19)</f>
        <v>3190</v>
      </c>
      <c r="P20" s="42">
        <f t="shared" si="24"/>
        <v>601</v>
      </c>
      <c r="Q20" s="42">
        <f>SUM(Q18:Q19)</f>
        <v>783</v>
      </c>
      <c r="R20" s="42">
        <f>SUM(R18:R19)</f>
        <v>897</v>
      </c>
      <c r="S20" s="42">
        <f>SUM(S18:S19)</f>
        <v>909</v>
      </c>
      <c r="T20" s="42">
        <f>SUM(T18:T19)</f>
        <v>2874</v>
      </c>
      <c r="U20" s="42">
        <f t="shared" ref="U20:X20" si="25">SUM(U18:U19)</f>
        <v>273</v>
      </c>
      <c r="V20" s="42">
        <f t="shared" si="25"/>
        <v>635</v>
      </c>
      <c r="W20" s="42">
        <f t="shared" si="25"/>
        <v>737</v>
      </c>
      <c r="X20" s="42">
        <f t="shared" si="25"/>
        <v>1229</v>
      </c>
      <c r="Y20" s="77"/>
      <c r="Z20" s="77"/>
    </row>
    <row r="21" spans="2:28" s="9" customFormat="1">
      <c r="B21" s="20" t="s">
        <v>50</v>
      </c>
      <c r="C21" s="29">
        <v>992</v>
      </c>
      <c r="D21" s="29">
        <v>1104</v>
      </c>
      <c r="E21" s="29">
        <v>2712</v>
      </c>
      <c r="F21" s="29">
        <v>661</v>
      </c>
      <c r="G21" s="29">
        <v>652</v>
      </c>
      <c r="H21" s="29">
        <v>572</v>
      </c>
      <c r="I21" s="29">
        <v>827</v>
      </c>
      <c r="J21" s="29">
        <v>-199</v>
      </c>
      <c r="K21" s="29">
        <v>-2518</v>
      </c>
      <c r="L21" s="29">
        <v>661</v>
      </c>
      <c r="M21" s="29">
        <v>807</v>
      </c>
      <c r="N21" s="29">
        <v>851</v>
      </c>
      <c r="O21" s="29">
        <v>3190</v>
      </c>
      <c r="P21" s="29">
        <v>601</v>
      </c>
      <c r="Q21" s="29">
        <v>783</v>
      </c>
      <c r="R21" s="29">
        <v>897</v>
      </c>
      <c r="S21" s="29">
        <v>909</v>
      </c>
      <c r="T21" s="29">
        <v>2874</v>
      </c>
      <c r="U21" s="29">
        <v>273</v>
      </c>
      <c r="V21" s="29">
        <v>635</v>
      </c>
      <c r="W21" s="30">
        <v>737</v>
      </c>
      <c r="X21" s="30">
        <v>1229</v>
      </c>
      <c r="Y21" s="77"/>
      <c r="Z21" s="77"/>
    </row>
    <row r="22" spans="2:28" s="9" customFormat="1">
      <c r="B22" s="36" t="s">
        <v>68</v>
      </c>
      <c r="C22" s="121">
        <v>0</v>
      </c>
      <c r="D22" s="121">
        <v>0</v>
      </c>
      <c r="E22" s="121">
        <v>-1</v>
      </c>
      <c r="F22" s="121">
        <v>-1</v>
      </c>
      <c r="G22" s="121">
        <v>0</v>
      </c>
      <c r="H22" s="121">
        <v>0</v>
      </c>
      <c r="I22" s="121">
        <v>0</v>
      </c>
      <c r="J22" s="121">
        <v>0</v>
      </c>
      <c r="K22" s="121">
        <v>0</v>
      </c>
      <c r="L22" s="34">
        <v>0</v>
      </c>
      <c r="M22" s="34">
        <v>0</v>
      </c>
      <c r="N22" s="34">
        <v>0</v>
      </c>
      <c r="O22" s="34">
        <v>0</v>
      </c>
      <c r="P22" s="34">
        <v>0</v>
      </c>
      <c r="Q22" s="34">
        <v>0</v>
      </c>
      <c r="R22" s="34">
        <v>0</v>
      </c>
      <c r="S22" s="34">
        <v>0</v>
      </c>
      <c r="T22" s="34">
        <v>0</v>
      </c>
      <c r="U22" s="34">
        <v>0</v>
      </c>
      <c r="V22" s="34">
        <v>0</v>
      </c>
      <c r="W22" s="35">
        <v>0</v>
      </c>
      <c r="X22" s="35">
        <v>0</v>
      </c>
      <c r="Y22" s="77"/>
      <c r="Z22" s="77"/>
    </row>
    <row r="23" spans="2:28" s="9" customFormat="1">
      <c r="B23" s="15"/>
      <c r="C23" s="15"/>
      <c r="D23" s="15"/>
      <c r="E23" s="15"/>
      <c r="F23" s="15"/>
      <c r="G23" s="15"/>
      <c r="H23" s="15"/>
      <c r="I23" s="15"/>
      <c r="J23" s="15"/>
      <c r="K23" s="15"/>
      <c r="L23" s="15"/>
      <c r="M23" s="15"/>
      <c r="N23" s="15"/>
      <c r="O23" s="15"/>
      <c r="P23" s="15"/>
      <c r="Q23" s="15"/>
      <c r="R23" s="15"/>
      <c r="S23" s="15"/>
      <c r="T23" s="15"/>
      <c r="U23" s="15"/>
      <c r="V23" s="16"/>
      <c r="W23" s="17"/>
      <c r="X23" s="17"/>
      <c r="Y23" s="77"/>
      <c r="Z23" s="77"/>
    </row>
    <row r="24" spans="2:28" s="9" customFormat="1">
      <c r="B24" s="15" t="s">
        <v>53</v>
      </c>
      <c r="C24" s="15"/>
      <c r="D24" s="15"/>
      <c r="E24" s="15"/>
      <c r="F24" s="15"/>
      <c r="G24" s="15"/>
      <c r="H24" s="15"/>
      <c r="I24" s="15"/>
      <c r="J24" s="15"/>
      <c r="K24" s="15"/>
      <c r="L24" s="15"/>
      <c r="M24" s="15"/>
      <c r="N24" s="15"/>
      <c r="O24" s="15"/>
      <c r="P24" s="15"/>
      <c r="Q24" s="15"/>
      <c r="R24" s="15"/>
      <c r="S24" s="15"/>
      <c r="T24" s="15"/>
      <c r="U24" s="15"/>
      <c r="V24" s="15"/>
      <c r="W24" s="15"/>
      <c r="X24" s="15"/>
      <c r="Y24" s="77"/>
      <c r="Z24" s="77"/>
    </row>
    <row r="25" spans="2:28">
      <c r="B25" s="2" t="s">
        <v>271</v>
      </c>
      <c r="C25" s="3" t="s">
        <v>297</v>
      </c>
      <c r="D25" s="3" t="s">
        <v>282</v>
      </c>
      <c r="E25" s="3" t="s">
        <v>278</v>
      </c>
      <c r="F25" s="3" t="s">
        <v>279</v>
      </c>
      <c r="G25" s="3" t="s">
        <v>275</v>
      </c>
      <c r="H25" s="3" t="s">
        <v>273</v>
      </c>
      <c r="I25" s="3" t="s">
        <v>265</v>
      </c>
      <c r="J25" s="3" t="s">
        <v>261</v>
      </c>
      <c r="K25" s="3" t="s">
        <v>262</v>
      </c>
      <c r="L25" s="3" t="s">
        <v>259</v>
      </c>
      <c r="M25" s="3" t="s">
        <v>243</v>
      </c>
      <c r="N25" s="3" t="s">
        <v>237</v>
      </c>
      <c r="O25" s="3" t="s">
        <v>232</v>
      </c>
      <c r="P25" s="3" t="s">
        <v>233</v>
      </c>
      <c r="Q25" s="3" t="s">
        <v>231</v>
      </c>
      <c r="R25" s="3" t="s">
        <v>177</v>
      </c>
      <c r="S25" s="3" t="s">
        <v>157</v>
      </c>
      <c r="T25" s="3" t="s">
        <v>156</v>
      </c>
      <c r="U25" s="3" t="s">
        <v>61</v>
      </c>
      <c r="V25" s="3" t="s">
        <v>69</v>
      </c>
      <c r="W25" s="3" t="s">
        <v>60</v>
      </c>
      <c r="X25" s="3" t="s">
        <v>59</v>
      </c>
      <c r="AB25" s="55"/>
    </row>
    <row r="26" spans="2:28" s="9" customFormat="1">
      <c r="B26" s="20" t="s">
        <v>51</v>
      </c>
      <c r="C26" s="60">
        <f t="shared" ref="C26:D26" si="26">C18/(C30/1000000)</f>
        <v>3.6152785404447649</v>
      </c>
      <c r="D26" s="60">
        <f t="shared" si="26"/>
        <v>4.0579657086624916</v>
      </c>
      <c r="E26" s="60">
        <f t="shared" ref="E26" si="27">E18/(E30/1000000)</f>
        <v>9.8018317162874897</v>
      </c>
      <c r="F26" s="60">
        <f t="shared" ref="F26:G26" si="28">F18/(F30/1000000)</f>
        <v>2.5159387393707444</v>
      </c>
      <c r="G26" s="60">
        <f t="shared" si="28"/>
        <v>2.3056623344673248</v>
      </c>
      <c r="H26" s="60">
        <f t="shared" ref="H26:I26" si="29">H18/(H30/1000000)</f>
        <v>2.0658734516827231</v>
      </c>
      <c r="I26" s="60">
        <f t="shared" si="29"/>
        <v>2.9143571907666983</v>
      </c>
      <c r="J26" s="60">
        <f t="shared" ref="J26:N26" si="30">J18/(J30/1000000)</f>
        <v>8.3667874793150272</v>
      </c>
      <c r="K26" s="60">
        <f t="shared" si="30"/>
        <v>-0.26561230093063581</v>
      </c>
      <c r="L26" s="60">
        <f t="shared" si="30"/>
        <v>2.4347794251974948</v>
      </c>
      <c r="M26" s="60">
        <f t="shared" si="30"/>
        <v>2.9992055646750959</v>
      </c>
      <c r="N26" s="60">
        <f t="shared" si="30"/>
        <v>3.1984147903730729</v>
      </c>
      <c r="O26" s="60">
        <v>11.79</v>
      </c>
      <c r="P26" s="60">
        <v>2.2999999999999998</v>
      </c>
      <c r="Q26" s="60">
        <v>2.89</v>
      </c>
      <c r="R26" s="60">
        <v>3.24</v>
      </c>
      <c r="S26" s="60">
        <v>3.36</v>
      </c>
      <c r="T26" s="60">
        <v>11.98</v>
      </c>
      <c r="U26" s="60">
        <v>2.52</v>
      </c>
      <c r="V26" s="60">
        <v>2.41</v>
      </c>
      <c r="W26" s="60">
        <v>2.63</v>
      </c>
      <c r="X26" s="60">
        <v>4.42</v>
      </c>
      <c r="Y26" s="77"/>
      <c r="Z26" s="77"/>
      <c r="AB26" s="56"/>
    </row>
    <row r="27" spans="2:28" s="9" customFormat="1">
      <c r="B27" s="20" t="s">
        <v>4</v>
      </c>
      <c r="C27" s="60">
        <f t="shared" ref="C27:D27" si="31">C19/(C30/1000000)</f>
        <v>4.4268716821772636E-2</v>
      </c>
      <c r="D27" s="60">
        <f t="shared" si="31"/>
        <v>1.4756238940590877E-2</v>
      </c>
      <c r="E27" s="60">
        <f t="shared" ref="E27" si="32">E19/(E30/1000000)</f>
        <v>0.19920922569797686</v>
      </c>
      <c r="F27" s="60">
        <f t="shared" ref="F27" si="33">F19/(F30/1000000)</f>
        <v>-8.1159314173249827E-2</v>
      </c>
      <c r="G27" s="60">
        <f t="shared" ref="G27:H27" si="34">G19/(G30/1000000)</f>
        <v>9.960461284898843E-2</v>
      </c>
      <c r="H27" s="60">
        <f t="shared" si="34"/>
        <v>4.4268716821772636E-2</v>
      </c>
      <c r="I27" s="60">
        <f t="shared" ref="I27:K27" si="35">I19/(I30/1000000)</f>
        <v>0.13649521020046562</v>
      </c>
      <c r="J27" s="60">
        <f t="shared" ref="J27" si="36">J19/(J30/1000000)</f>
        <v>-9.1009103666094244</v>
      </c>
      <c r="K27" s="60">
        <f t="shared" si="35"/>
        <v>-9.0234401121713219</v>
      </c>
      <c r="L27" s="60">
        <f t="shared" ref="L27:M27" si="37">L19/(L30/1000000)</f>
        <v>3.6890597351477194E-3</v>
      </c>
      <c r="M27" s="60">
        <f t="shared" si="37"/>
        <v>-2.2134358410886318E-2</v>
      </c>
      <c r="N27" s="60">
        <f t="shared" ref="N27" si="38">N19/(N30/1000000)</f>
        <v>-5.902495576236351E-2</v>
      </c>
      <c r="O27" s="60">
        <v>-0.02</v>
      </c>
      <c r="P27" s="60">
        <v>-0.08</v>
      </c>
      <c r="Q27" s="60">
        <v>-0.01</v>
      </c>
      <c r="R27" s="60">
        <v>7.0000000000000007E-2</v>
      </c>
      <c r="S27" s="60">
        <v>0</v>
      </c>
      <c r="T27" s="60">
        <v>-1.38</v>
      </c>
      <c r="U27" s="60">
        <v>-1.52</v>
      </c>
      <c r="V27" s="60">
        <f t="shared" ref="V27" si="39">V19/(V30/1000000)</f>
        <v>-7.0092134967806669E-2</v>
      </c>
      <c r="W27" s="60">
        <v>0.09</v>
      </c>
      <c r="X27" s="60">
        <v>0.12</v>
      </c>
      <c r="Y27" s="77"/>
      <c r="Z27" s="77"/>
    </row>
    <row r="28" spans="2:28" s="9" customFormat="1">
      <c r="B28" s="109" t="s">
        <v>52</v>
      </c>
      <c r="C28" s="110">
        <f t="shared" ref="C28:D28" si="40">C20/(C30/1000000)</f>
        <v>3.6595472572665377</v>
      </c>
      <c r="D28" s="110">
        <f t="shared" si="40"/>
        <v>4.0727219476030818</v>
      </c>
      <c r="E28" s="110">
        <f t="shared" ref="E28" si="41">E20/(E30/1000000)</f>
        <v>10.001040941985467</v>
      </c>
      <c r="F28" s="110">
        <f t="shared" ref="F28" si="42">F20/(F30/1000000)</f>
        <v>2.4347794251974948</v>
      </c>
      <c r="G28" s="110">
        <f t="shared" ref="G28:H28" si="43">G20/(G30/1000000)</f>
        <v>2.4052669473163131</v>
      </c>
      <c r="H28" s="110">
        <f t="shared" si="43"/>
        <v>2.1101421685044954</v>
      </c>
      <c r="I28" s="110">
        <f t="shared" ref="I28:K28" si="44">I20/(I30/1000000)</f>
        <v>3.0508524009671638</v>
      </c>
      <c r="J28" s="110">
        <f t="shared" ref="J28" si="45">J20/(J30/1000000)</f>
        <v>-0.73412288729439612</v>
      </c>
      <c r="K28" s="110">
        <f t="shared" si="44"/>
        <v>-9.2890524131019578</v>
      </c>
      <c r="L28" s="110">
        <f t="shared" ref="L28:M28" si="46">L20/(L30/1000000)</f>
        <v>2.4384684849326423</v>
      </c>
      <c r="M28" s="110">
        <f t="shared" si="46"/>
        <v>2.9770712062642097</v>
      </c>
      <c r="N28" s="110">
        <f t="shared" ref="N28" si="47">N20/(N30/1000000)</f>
        <v>3.1393898346107094</v>
      </c>
      <c r="O28" s="110">
        <f>SUM(O26:O27)</f>
        <v>11.77</v>
      </c>
      <c r="P28" s="110">
        <f t="shared" ref="P28:X28" si="48">SUM(P26:P27)</f>
        <v>2.2199999999999998</v>
      </c>
      <c r="Q28" s="110">
        <f t="shared" si="48"/>
        <v>2.8800000000000003</v>
      </c>
      <c r="R28" s="110">
        <f t="shared" si="48"/>
        <v>3.31</v>
      </c>
      <c r="S28" s="110">
        <f t="shared" si="48"/>
        <v>3.36</v>
      </c>
      <c r="T28" s="110">
        <f t="shared" si="48"/>
        <v>10.600000000000001</v>
      </c>
      <c r="U28" s="110">
        <f t="shared" si="48"/>
        <v>1</v>
      </c>
      <c r="V28" s="110">
        <f t="shared" si="48"/>
        <v>2.3399078650321936</v>
      </c>
      <c r="W28" s="110">
        <f t="shared" si="48"/>
        <v>2.7199999999999998</v>
      </c>
      <c r="X28" s="110">
        <f t="shared" si="48"/>
        <v>4.54</v>
      </c>
      <c r="Y28" s="77"/>
      <c r="Z28" s="77"/>
    </row>
    <row r="29" spans="2:28" s="9" customFormat="1">
      <c r="B29" s="87" t="s">
        <v>283</v>
      </c>
      <c r="C29" s="87">
        <v>3.74</v>
      </c>
      <c r="D29" s="87">
        <v>3.77</v>
      </c>
      <c r="E29" s="87">
        <v>10.44</v>
      </c>
      <c r="F29" s="61">
        <v>2.91</v>
      </c>
      <c r="G29" s="87">
        <v>2.21</v>
      </c>
      <c r="H29" s="87">
        <v>2.27</v>
      </c>
      <c r="I29" s="87">
        <v>3.04</v>
      </c>
      <c r="J29" s="87">
        <v>11.97</v>
      </c>
      <c r="K29" s="87">
        <v>2.57</v>
      </c>
      <c r="L29" s="61">
        <v>2.78</v>
      </c>
      <c r="M29" s="61">
        <v>3.31</v>
      </c>
      <c r="N29" s="61">
        <v>3.3</v>
      </c>
      <c r="O29" s="61">
        <v>12.24</v>
      </c>
      <c r="P29" s="61">
        <v>2.56</v>
      </c>
      <c r="Q29" s="61">
        <v>2.97</v>
      </c>
      <c r="R29" s="61">
        <v>3.3</v>
      </c>
      <c r="S29" s="61">
        <v>3.41</v>
      </c>
      <c r="T29" s="61">
        <v>10.6</v>
      </c>
      <c r="U29" s="61">
        <v>2.35</v>
      </c>
      <c r="V29" s="61">
        <v>2.4900000000000002</v>
      </c>
      <c r="W29" s="61">
        <v>2.81</v>
      </c>
      <c r="X29" s="61">
        <v>2.95</v>
      </c>
      <c r="Y29" s="77"/>
      <c r="Z29" s="77"/>
    </row>
    <row r="30" spans="2:28" s="9" customFormat="1">
      <c r="B30" s="14" t="s">
        <v>124</v>
      </c>
      <c r="C30" s="57">
        <v>271071783</v>
      </c>
      <c r="D30" s="57">
        <v>271071783</v>
      </c>
      <c r="E30" s="57">
        <v>271071783</v>
      </c>
      <c r="F30" s="57">
        <v>271071783</v>
      </c>
      <c r="G30" s="57">
        <v>271071783</v>
      </c>
      <c r="H30" s="57">
        <v>271071783</v>
      </c>
      <c r="I30" s="57">
        <v>271071783</v>
      </c>
      <c r="J30" s="57">
        <v>271071783</v>
      </c>
      <c r="K30" s="57">
        <v>271071783</v>
      </c>
      <c r="L30" s="57">
        <v>271071783</v>
      </c>
      <c r="M30" s="57">
        <v>271071783</v>
      </c>
      <c r="N30" s="57">
        <v>271071783</v>
      </c>
      <c r="O30" s="57">
        <v>271071783</v>
      </c>
      <c r="P30" s="57">
        <v>271071783</v>
      </c>
      <c r="Q30" s="57">
        <v>271071783</v>
      </c>
      <c r="R30" s="57">
        <v>271071783</v>
      </c>
      <c r="S30" s="57">
        <v>271071783</v>
      </c>
      <c r="T30" s="57">
        <v>271071783</v>
      </c>
      <c r="U30" s="57">
        <v>271071783</v>
      </c>
      <c r="V30" s="57">
        <v>271071783</v>
      </c>
      <c r="W30" s="57">
        <v>271071783</v>
      </c>
      <c r="X30" s="57">
        <v>271071783</v>
      </c>
      <c r="Y30" s="77"/>
      <c r="Z30" s="77"/>
    </row>
    <row r="31" spans="2:28" s="9" customFormat="1">
      <c r="B31" s="118" t="s">
        <v>270</v>
      </c>
      <c r="C31" s="118"/>
      <c r="D31" s="118"/>
      <c r="E31" s="118"/>
      <c r="F31" s="118"/>
      <c r="G31" s="118"/>
      <c r="H31" s="118"/>
      <c r="I31" s="14"/>
      <c r="J31" s="14"/>
      <c r="K31" s="14"/>
      <c r="L31" s="14"/>
      <c r="M31" s="14"/>
      <c r="N31" s="14"/>
      <c r="O31" s="14"/>
      <c r="P31" s="14"/>
      <c r="Q31" s="14"/>
      <c r="R31" s="14"/>
      <c r="S31" s="14"/>
      <c r="T31" s="57"/>
      <c r="U31" s="57"/>
      <c r="V31" s="59"/>
      <c r="W31" s="59"/>
      <c r="X31" s="59"/>
      <c r="Y31" s="77"/>
      <c r="Z31" s="77"/>
    </row>
    <row r="32" spans="2:28" s="9" customFormat="1">
      <c r="B32" s="14"/>
      <c r="C32" s="14"/>
      <c r="D32" s="14"/>
      <c r="E32" s="14"/>
      <c r="F32" s="14"/>
      <c r="G32" s="14"/>
      <c r="H32" s="14"/>
      <c r="I32" s="14"/>
      <c r="J32" s="14"/>
      <c r="K32" s="14"/>
      <c r="L32" s="14"/>
      <c r="M32" s="14"/>
      <c r="N32" s="14"/>
      <c r="O32" s="14"/>
      <c r="P32" s="14"/>
      <c r="Q32" s="14"/>
      <c r="R32" s="14"/>
      <c r="S32" s="14"/>
      <c r="T32" s="57"/>
      <c r="U32" s="57"/>
      <c r="V32" s="59"/>
      <c r="W32" s="59"/>
      <c r="X32" s="59"/>
      <c r="Y32" s="77"/>
      <c r="Z32" s="77"/>
    </row>
    <row r="33" spans="2:26" s="9" customFormat="1">
      <c r="B33" s="14"/>
      <c r="C33" s="14"/>
      <c r="D33" s="14"/>
      <c r="E33" s="14"/>
      <c r="F33" s="14"/>
      <c r="G33" s="14"/>
      <c r="H33" s="14"/>
      <c r="I33" s="14"/>
      <c r="J33" s="14"/>
      <c r="K33" s="14"/>
      <c r="L33" s="14"/>
      <c r="M33" s="14"/>
      <c r="N33" s="14"/>
      <c r="O33" s="14"/>
      <c r="P33" s="14"/>
      <c r="Q33" s="14"/>
      <c r="R33" s="14"/>
      <c r="S33" s="14"/>
      <c r="T33" s="57"/>
      <c r="U33" s="57"/>
      <c r="V33" s="59"/>
      <c r="W33" s="59"/>
      <c r="X33" s="59"/>
      <c r="Y33" s="77"/>
      <c r="Z33" s="77"/>
    </row>
    <row r="34" spans="2:26" s="9" customFormat="1">
      <c r="B34" s="2" t="s">
        <v>164</v>
      </c>
      <c r="C34" s="3" t="s">
        <v>297</v>
      </c>
      <c r="D34" s="3" t="s">
        <v>282</v>
      </c>
      <c r="E34" s="3" t="s">
        <v>278</v>
      </c>
      <c r="F34" s="3" t="s">
        <v>279</v>
      </c>
      <c r="G34" s="3" t="s">
        <v>275</v>
      </c>
      <c r="H34" s="3" t="s">
        <v>273</v>
      </c>
      <c r="I34" s="3" t="s">
        <v>265</v>
      </c>
      <c r="J34" s="3" t="s">
        <v>261</v>
      </c>
      <c r="K34" s="3" t="s">
        <v>262</v>
      </c>
      <c r="L34" s="3" t="s">
        <v>259</v>
      </c>
      <c r="M34" s="3" t="s">
        <v>243</v>
      </c>
      <c r="N34" s="3" t="s">
        <v>237</v>
      </c>
      <c r="O34" s="3" t="s">
        <v>232</v>
      </c>
      <c r="P34" s="3" t="s">
        <v>233</v>
      </c>
      <c r="Q34" s="3" t="s">
        <v>231</v>
      </c>
      <c r="R34" s="3" t="s">
        <v>177</v>
      </c>
      <c r="S34" s="3" t="s">
        <v>157</v>
      </c>
      <c r="T34" s="3" t="s">
        <v>156</v>
      </c>
      <c r="U34" s="3" t="s">
        <v>61</v>
      </c>
      <c r="V34" s="3" t="s">
        <v>69</v>
      </c>
      <c r="W34" s="3" t="s">
        <v>60</v>
      </c>
      <c r="X34" s="3" t="s">
        <v>59</v>
      </c>
      <c r="Y34" s="77"/>
      <c r="Z34" s="77"/>
    </row>
    <row r="35" spans="2:26" s="9" customFormat="1">
      <c r="B35" s="96" t="str">
        <f>+B20</f>
        <v>Total net profit</v>
      </c>
      <c r="C35" s="48">
        <f t="shared" ref="C35:X35" si="49">C20</f>
        <v>992</v>
      </c>
      <c r="D35" s="48">
        <f t="shared" si="49"/>
        <v>1104</v>
      </c>
      <c r="E35" s="48">
        <f t="shared" ref="E35" si="50">E20</f>
        <v>2711</v>
      </c>
      <c r="F35" s="48">
        <f t="shared" si="49"/>
        <v>660</v>
      </c>
      <c r="G35" s="48">
        <f t="shared" si="49"/>
        <v>652</v>
      </c>
      <c r="H35" s="48">
        <f t="shared" si="49"/>
        <v>572</v>
      </c>
      <c r="I35" s="48">
        <f t="shared" si="49"/>
        <v>827</v>
      </c>
      <c r="J35" s="48">
        <f t="shared" si="49"/>
        <v>-199</v>
      </c>
      <c r="K35" s="48">
        <f t="shared" si="49"/>
        <v>-2518</v>
      </c>
      <c r="L35" s="48">
        <f t="shared" si="49"/>
        <v>661</v>
      </c>
      <c r="M35" s="48">
        <f t="shared" si="49"/>
        <v>807</v>
      </c>
      <c r="N35" s="48">
        <f t="shared" si="49"/>
        <v>851</v>
      </c>
      <c r="O35" s="48">
        <f t="shared" si="49"/>
        <v>3190</v>
      </c>
      <c r="P35" s="48">
        <f t="shared" si="49"/>
        <v>601</v>
      </c>
      <c r="Q35" s="48">
        <f t="shared" si="49"/>
        <v>783</v>
      </c>
      <c r="R35" s="48">
        <f t="shared" si="49"/>
        <v>897</v>
      </c>
      <c r="S35" s="48">
        <f t="shared" si="49"/>
        <v>909</v>
      </c>
      <c r="T35" s="48">
        <f t="shared" si="49"/>
        <v>2874</v>
      </c>
      <c r="U35" s="48">
        <f t="shared" si="49"/>
        <v>273</v>
      </c>
      <c r="V35" s="48">
        <f t="shared" si="49"/>
        <v>635</v>
      </c>
      <c r="W35" s="48">
        <f t="shared" si="49"/>
        <v>737</v>
      </c>
      <c r="X35" s="48">
        <f t="shared" si="49"/>
        <v>1229</v>
      </c>
      <c r="Y35" s="77"/>
      <c r="Z35" s="77"/>
    </row>
    <row r="36" spans="2:26" s="9" customFormat="1">
      <c r="B36" s="50" t="s">
        <v>163</v>
      </c>
      <c r="C36" s="50"/>
      <c r="D36" s="50"/>
      <c r="E36" s="14"/>
      <c r="F36" s="50"/>
      <c r="G36" s="50"/>
      <c r="H36" s="50"/>
      <c r="I36" s="50"/>
      <c r="J36" s="14"/>
      <c r="K36" s="14"/>
      <c r="L36" s="14"/>
      <c r="M36" s="14"/>
      <c r="N36" s="14"/>
      <c r="O36" s="14"/>
      <c r="P36" s="14"/>
      <c r="Q36" s="14"/>
      <c r="R36" s="14"/>
      <c r="S36" s="14"/>
      <c r="T36" s="57"/>
      <c r="U36" s="57"/>
      <c r="V36" s="59"/>
      <c r="W36" s="59"/>
      <c r="X36" s="59"/>
      <c r="Y36" s="77"/>
      <c r="Z36" s="77"/>
    </row>
    <row r="37" spans="2:26" s="9" customFormat="1">
      <c r="B37" s="50" t="s">
        <v>165</v>
      </c>
      <c r="C37" s="50"/>
      <c r="D37" s="50"/>
      <c r="E37" s="14"/>
      <c r="F37" s="50"/>
      <c r="G37" s="50"/>
      <c r="H37" s="50"/>
      <c r="I37" s="50"/>
      <c r="J37" s="14"/>
      <c r="K37" s="14"/>
      <c r="L37" s="14"/>
      <c r="M37" s="14"/>
      <c r="N37" s="14"/>
      <c r="O37" s="14"/>
      <c r="P37" s="14"/>
      <c r="Q37" s="14"/>
      <c r="R37" s="14"/>
      <c r="S37" s="14"/>
      <c r="T37" s="57"/>
      <c r="U37" s="57"/>
      <c r="V37" s="59"/>
      <c r="W37" s="59"/>
      <c r="X37" s="59"/>
      <c r="Y37" s="77"/>
      <c r="Z37" s="77"/>
    </row>
    <row r="38" spans="2:26" s="9" customFormat="1">
      <c r="B38" s="14" t="s">
        <v>277</v>
      </c>
      <c r="C38" s="32">
        <v>0</v>
      </c>
      <c r="D38" s="32">
        <v>16</v>
      </c>
      <c r="E38" s="57">
        <f>SUM(F38:I38)</f>
        <v>-51</v>
      </c>
      <c r="F38" s="32">
        <v>3</v>
      </c>
      <c r="G38" s="32">
        <v>-47</v>
      </c>
      <c r="H38" s="32">
        <v>-7</v>
      </c>
      <c r="I38" s="32">
        <v>0</v>
      </c>
      <c r="J38" s="57">
        <f>SUM(K38:N38)</f>
        <v>-151</v>
      </c>
      <c r="K38" s="32">
        <v>23</v>
      </c>
      <c r="L38" s="32">
        <v>-98</v>
      </c>
      <c r="M38" s="32">
        <v>-76</v>
      </c>
      <c r="N38" s="32">
        <v>0</v>
      </c>
      <c r="O38" s="57">
        <f>SUM(P38:S38)</f>
        <v>49</v>
      </c>
      <c r="P38" s="57">
        <v>21</v>
      </c>
      <c r="Q38" s="32">
        <v>0</v>
      </c>
      <c r="R38" s="57">
        <v>28</v>
      </c>
      <c r="S38" s="32">
        <v>0</v>
      </c>
      <c r="T38" s="57">
        <v>38</v>
      </c>
      <c r="U38" s="57">
        <v>19</v>
      </c>
      <c r="V38" s="32">
        <v>0</v>
      </c>
      <c r="W38" s="32">
        <v>15</v>
      </c>
      <c r="X38" s="32">
        <v>0</v>
      </c>
      <c r="Y38" s="77"/>
      <c r="Z38" s="77"/>
    </row>
    <row r="39" spans="2:26" s="9" customFormat="1">
      <c r="B39" s="14" t="s">
        <v>166</v>
      </c>
      <c r="C39" s="34">
        <v>0</v>
      </c>
      <c r="D39" s="121">
        <v>-3</v>
      </c>
      <c r="E39" s="34">
        <f>SUM(F39:I39)</f>
        <v>6</v>
      </c>
      <c r="F39" s="121">
        <v>-4</v>
      </c>
      <c r="G39" s="121">
        <v>10</v>
      </c>
      <c r="H39" s="121">
        <v>0</v>
      </c>
      <c r="I39" s="34">
        <v>0</v>
      </c>
      <c r="J39" s="34">
        <f>SUM(K39:N39)</f>
        <v>32</v>
      </c>
      <c r="K39" s="34">
        <v>-6</v>
      </c>
      <c r="L39" s="34">
        <v>22</v>
      </c>
      <c r="M39" s="34">
        <v>16</v>
      </c>
      <c r="N39" s="34">
        <v>0</v>
      </c>
      <c r="O39" s="57">
        <f>SUM(P39:S39)</f>
        <v>-9</v>
      </c>
      <c r="P39" s="57">
        <v>-3</v>
      </c>
      <c r="Q39" s="34">
        <v>0</v>
      </c>
      <c r="R39" s="57">
        <v>-6</v>
      </c>
      <c r="S39" s="34">
        <v>0</v>
      </c>
      <c r="T39" s="57">
        <v>-15</v>
      </c>
      <c r="U39" s="57">
        <v>-11</v>
      </c>
      <c r="V39" s="34">
        <v>0</v>
      </c>
      <c r="W39" s="34">
        <v>0</v>
      </c>
      <c r="X39" s="34">
        <v>0</v>
      </c>
      <c r="Y39" s="77"/>
      <c r="Z39" s="77"/>
    </row>
    <row r="40" spans="2:26" s="9" customFormat="1">
      <c r="B40" s="27" t="s">
        <v>167</v>
      </c>
      <c r="C40" s="127">
        <f>SUM(C38:C39)</f>
        <v>0</v>
      </c>
      <c r="D40" s="127">
        <f>SUM(D38:D39)</f>
        <v>13</v>
      </c>
      <c r="E40" s="127">
        <f t="shared" ref="E40" si="51">SUM(E38:E39)</f>
        <v>-45</v>
      </c>
      <c r="F40" s="127">
        <f>SUM(F38:F39)</f>
        <v>-1</v>
      </c>
      <c r="G40" s="127">
        <f>SUM(G38:G39)</f>
        <v>-37</v>
      </c>
      <c r="H40" s="127">
        <f>SUM(H38:H39)</f>
        <v>-7</v>
      </c>
      <c r="I40" s="127">
        <f>SUM(I38:I39)</f>
        <v>0</v>
      </c>
      <c r="J40" s="127">
        <f t="shared" ref="J40" si="52">SUM(J38:J39)</f>
        <v>-119</v>
      </c>
      <c r="K40" s="127">
        <f>SUM(K38:K39)</f>
        <v>17</v>
      </c>
      <c r="L40" s="127">
        <f>SUM(L38:L39)</f>
        <v>-76</v>
      </c>
      <c r="M40" s="127">
        <f>SUM(M38:M39)</f>
        <v>-60</v>
      </c>
      <c r="N40" s="127">
        <f>SUM(N38:N39)</f>
        <v>0</v>
      </c>
      <c r="O40" s="42">
        <f t="shared" ref="O40" si="53">SUM(O38:O39)</f>
        <v>40</v>
      </c>
      <c r="P40" s="42">
        <f t="shared" ref="P40" si="54">SUM(P38:P39)</f>
        <v>18</v>
      </c>
      <c r="Q40" s="127">
        <f t="shared" ref="Q40:X40" si="55">SUM(Q38:Q39)</f>
        <v>0</v>
      </c>
      <c r="R40" s="42">
        <f t="shared" si="55"/>
        <v>22</v>
      </c>
      <c r="S40" s="127">
        <f t="shared" si="55"/>
        <v>0</v>
      </c>
      <c r="T40" s="42">
        <f t="shared" si="55"/>
        <v>23</v>
      </c>
      <c r="U40" s="42">
        <f t="shared" si="55"/>
        <v>8</v>
      </c>
      <c r="V40" s="127">
        <f t="shared" si="55"/>
        <v>0</v>
      </c>
      <c r="W40" s="42">
        <f t="shared" si="55"/>
        <v>15</v>
      </c>
      <c r="X40" s="127">
        <f t="shared" si="55"/>
        <v>0</v>
      </c>
      <c r="Y40" s="77"/>
      <c r="Z40" s="77"/>
    </row>
    <row r="41" spans="2:26" s="9" customFormat="1">
      <c r="B41" s="50" t="s">
        <v>168</v>
      </c>
      <c r="C41" s="50"/>
      <c r="D41" s="50"/>
      <c r="E41" s="14"/>
      <c r="F41" s="50"/>
      <c r="G41" s="50"/>
      <c r="H41" s="50"/>
      <c r="I41" s="50"/>
      <c r="J41" s="14"/>
      <c r="K41" s="14"/>
      <c r="L41" s="14"/>
      <c r="M41" s="14"/>
      <c r="N41" s="14"/>
      <c r="O41" s="14"/>
      <c r="P41" s="14"/>
      <c r="Q41" s="14"/>
      <c r="R41" s="14"/>
      <c r="S41" s="14"/>
      <c r="T41" s="57"/>
      <c r="U41" s="57"/>
      <c r="V41" s="59"/>
      <c r="W41" s="59"/>
      <c r="X41" s="59"/>
      <c r="Y41" s="77"/>
      <c r="Z41" s="77"/>
    </row>
    <row r="42" spans="2:26" s="9" customFormat="1">
      <c r="B42" s="14" t="s">
        <v>169</v>
      </c>
      <c r="C42" s="57">
        <v>27</v>
      </c>
      <c r="D42" s="57">
        <v>29</v>
      </c>
      <c r="E42" s="57">
        <f>SUM(F42:I42)</f>
        <v>-49</v>
      </c>
      <c r="F42" s="57">
        <v>62</v>
      </c>
      <c r="G42" s="57">
        <v>0</v>
      </c>
      <c r="H42" s="57">
        <v>16</v>
      </c>
      <c r="I42" s="57">
        <v>-127</v>
      </c>
      <c r="J42" s="57">
        <f>SUM(K42:N42)</f>
        <v>-98</v>
      </c>
      <c r="K42" s="57">
        <v>67</v>
      </c>
      <c r="L42" s="57">
        <v>-41</v>
      </c>
      <c r="M42" s="57">
        <v>-65</v>
      </c>
      <c r="N42" s="57">
        <v>-59</v>
      </c>
      <c r="O42" s="57">
        <f>SUM(P42:S42)</f>
        <v>15</v>
      </c>
      <c r="P42" s="57">
        <v>-61</v>
      </c>
      <c r="Q42" s="57">
        <v>59</v>
      </c>
      <c r="R42" s="57">
        <v>-27</v>
      </c>
      <c r="S42" s="57">
        <v>44</v>
      </c>
      <c r="T42" s="57">
        <v>75</v>
      </c>
      <c r="U42" s="57">
        <v>17</v>
      </c>
      <c r="V42" s="57">
        <v>8</v>
      </c>
      <c r="W42" s="57">
        <v>27</v>
      </c>
      <c r="X42" s="57">
        <v>23</v>
      </c>
      <c r="Y42" s="77"/>
      <c r="Z42" s="77"/>
    </row>
    <row r="43" spans="2:26" s="9" customFormat="1" ht="15.75">
      <c r="B43" s="14" t="s">
        <v>170</v>
      </c>
      <c r="C43" s="57">
        <v>107</v>
      </c>
      <c r="D43" s="57">
        <v>-242</v>
      </c>
      <c r="E43" s="57">
        <f>SUM(F43:I43)</f>
        <v>579</v>
      </c>
      <c r="F43" s="57">
        <v>561</v>
      </c>
      <c r="G43" s="57">
        <v>3</v>
      </c>
      <c r="H43" s="57">
        <v>680</v>
      </c>
      <c r="I43" s="57">
        <v>-665</v>
      </c>
      <c r="J43" s="57">
        <f>SUM(K43:N43)</f>
        <v>-390</v>
      </c>
      <c r="K43" s="57">
        <v>335</v>
      </c>
      <c r="L43" s="57">
        <v>-244</v>
      </c>
      <c r="M43" s="57">
        <v>-186</v>
      </c>
      <c r="N43" s="57">
        <v>-295</v>
      </c>
      <c r="O43" s="57">
        <f>SUM(P43:S43)</f>
        <v>-620</v>
      </c>
      <c r="P43" s="57">
        <v>-6</v>
      </c>
      <c r="Q43" s="57">
        <v>187</v>
      </c>
      <c r="R43" s="57">
        <v>-240</v>
      </c>
      <c r="S43" s="57">
        <v>-561</v>
      </c>
      <c r="T43" s="57">
        <v>-15</v>
      </c>
      <c r="U43" s="57">
        <v>-302</v>
      </c>
      <c r="V43" s="57">
        <v>225</v>
      </c>
      <c r="W43" s="57">
        <v>23</v>
      </c>
      <c r="X43" s="57">
        <v>39</v>
      </c>
      <c r="Y43" s="77"/>
      <c r="Z43" s="77"/>
    </row>
    <row r="44" spans="2:26" s="9" customFormat="1">
      <c r="B44" s="14" t="s">
        <v>171</v>
      </c>
      <c r="C44" s="57">
        <v>-407</v>
      </c>
      <c r="D44" s="57">
        <v>1176</v>
      </c>
      <c r="E44" s="57">
        <f t="shared" ref="E44:E45" si="56">SUM(F44:I44)</f>
        <v>-3007</v>
      </c>
      <c r="F44" s="57">
        <v>-2094</v>
      </c>
      <c r="G44" s="57">
        <v>-354</v>
      </c>
      <c r="H44" s="57">
        <v>-2400</v>
      </c>
      <c r="I44" s="57">
        <v>1841</v>
      </c>
      <c r="J44" s="57">
        <f t="shared" ref="J44:J45" si="57">SUM(K44:N44)</f>
        <v>1234</v>
      </c>
      <c r="K44" s="57">
        <v>-1154</v>
      </c>
      <c r="L44" s="57">
        <v>857</v>
      </c>
      <c r="M44" s="57">
        <v>451</v>
      </c>
      <c r="N44" s="57">
        <v>1080</v>
      </c>
      <c r="O44" s="57">
        <f>SUM(P44:S44)</f>
        <v>1393</v>
      </c>
      <c r="P44" s="57">
        <v>21</v>
      </c>
      <c r="Q44" s="57">
        <v>-750</v>
      </c>
      <c r="R44" s="57">
        <v>532</v>
      </c>
      <c r="S44" s="57">
        <v>1590</v>
      </c>
      <c r="T44" s="57">
        <v>282</v>
      </c>
      <c r="U44" s="57">
        <v>1053</v>
      </c>
      <c r="V44" s="57">
        <v>-654</v>
      </c>
      <c r="W44" s="57">
        <v>-15</v>
      </c>
      <c r="X44" s="57">
        <v>-102</v>
      </c>
      <c r="Y44" s="77"/>
      <c r="Z44" s="77"/>
    </row>
    <row r="45" spans="2:26" s="9" customFormat="1" ht="15.75">
      <c r="B45" s="14" t="s">
        <v>172</v>
      </c>
      <c r="C45" s="57">
        <v>-7</v>
      </c>
      <c r="D45" s="57">
        <v>-6</v>
      </c>
      <c r="E45" s="57">
        <f t="shared" si="56"/>
        <v>-97</v>
      </c>
      <c r="F45" s="57">
        <v>-122</v>
      </c>
      <c r="G45" s="57">
        <v>1</v>
      </c>
      <c r="H45" s="57">
        <v>-3</v>
      </c>
      <c r="I45" s="57">
        <v>27</v>
      </c>
      <c r="J45" s="57">
        <f t="shared" si="57"/>
        <v>77</v>
      </c>
      <c r="K45" s="57">
        <v>-13</v>
      </c>
      <c r="L45" s="57">
        <v>8</v>
      </c>
      <c r="M45" s="57">
        <v>13</v>
      </c>
      <c r="N45" s="57">
        <v>69</v>
      </c>
      <c r="O45" s="57">
        <f>SUM(P45:S45)</f>
        <v>120</v>
      </c>
      <c r="P45" s="57">
        <v>18</v>
      </c>
      <c r="Q45" s="57">
        <v>-55</v>
      </c>
      <c r="R45" s="57">
        <v>46</v>
      </c>
      <c r="S45" s="57">
        <v>111</v>
      </c>
      <c r="T45" s="57">
        <v>-5</v>
      </c>
      <c r="U45" s="57">
        <v>64</v>
      </c>
      <c r="V45" s="57">
        <v>-50</v>
      </c>
      <c r="W45" s="57">
        <v>-5</v>
      </c>
      <c r="X45" s="57">
        <v>-14</v>
      </c>
      <c r="Y45" s="77"/>
      <c r="Z45" s="77"/>
    </row>
    <row r="46" spans="2:26" s="9" customFormat="1">
      <c r="B46" s="14" t="s">
        <v>173</v>
      </c>
      <c r="C46" s="34">
        <v>0</v>
      </c>
      <c r="D46" s="34">
        <v>0</v>
      </c>
      <c r="E46" s="34">
        <v>0</v>
      </c>
      <c r="F46" s="34">
        <v>0</v>
      </c>
      <c r="G46" s="34">
        <v>0</v>
      </c>
      <c r="H46" s="34">
        <v>0</v>
      </c>
      <c r="I46" s="34">
        <v>0</v>
      </c>
      <c r="J46" s="34">
        <v>0</v>
      </c>
      <c r="K46" s="34">
        <v>0</v>
      </c>
      <c r="L46" s="34">
        <v>0</v>
      </c>
      <c r="M46" s="34">
        <v>0</v>
      </c>
      <c r="N46" s="34">
        <v>0</v>
      </c>
      <c r="O46" s="34">
        <f>SUM(P46:S46)</f>
        <v>0</v>
      </c>
      <c r="P46" s="34">
        <v>0</v>
      </c>
      <c r="Q46" s="34">
        <v>0</v>
      </c>
      <c r="R46" s="34">
        <v>0</v>
      </c>
      <c r="S46" s="34">
        <v>0</v>
      </c>
      <c r="T46" s="57">
        <v>-3</v>
      </c>
      <c r="U46" s="34">
        <v>0</v>
      </c>
      <c r="V46" s="34">
        <v>0</v>
      </c>
      <c r="W46" s="34">
        <v>0</v>
      </c>
      <c r="X46" s="57">
        <v>-3</v>
      </c>
      <c r="Y46" s="77"/>
      <c r="Z46" s="77"/>
    </row>
    <row r="47" spans="2:26" s="9" customFormat="1">
      <c r="B47" s="27" t="s">
        <v>167</v>
      </c>
      <c r="C47" s="42">
        <f t="shared" ref="C47" si="58">SUM(C42:C46)</f>
        <v>-280</v>
      </c>
      <c r="D47" s="42">
        <f t="shared" ref="D47:E47" si="59">SUM(D42:D46)</f>
        <v>957</v>
      </c>
      <c r="E47" s="42">
        <f t="shared" si="59"/>
        <v>-2574</v>
      </c>
      <c r="F47" s="42">
        <f t="shared" ref="F47" si="60">SUM(F42:F46)</f>
        <v>-1593</v>
      </c>
      <c r="G47" s="42">
        <f t="shared" ref="G47:H47" si="61">SUM(G42:G46)</f>
        <v>-350</v>
      </c>
      <c r="H47" s="42">
        <f t="shared" si="61"/>
        <v>-1707</v>
      </c>
      <c r="I47" s="42">
        <f t="shared" ref="I47:O47" si="62">SUM(I42:I46)</f>
        <v>1076</v>
      </c>
      <c r="J47" s="42">
        <f t="shared" si="62"/>
        <v>823</v>
      </c>
      <c r="K47" s="42">
        <f t="shared" si="62"/>
        <v>-765</v>
      </c>
      <c r="L47" s="42">
        <f t="shared" si="62"/>
        <v>580</v>
      </c>
      <c r="M47" s="42">
        <f t="shared" si="62"/>
        <v>213</v>
      </c>
      <c r="N47" s="42">
        <f t="shared" si="62"/>
        <v>795</v>
      </c>
      <c r="O47" s="42">
        <f t="shared" si="62"/>
        <v>908</v>
      </c>
      <c r="P47" s="42">
        <f t="shared" ref="P47" si="63">SUM(P42:P46)</f>
        <v>-28</v>
      </c>
      <c r="Q47" s="42">
        <f>SUM(Q42:Q46)</f>
        <v>-559</v>
      </c>
      <c r="R47" s="42">
        <f>SUM(R42:R46)</f>
        <v>311</v>
      </c>
      <c r="S47" s="42">
        <f>SUM(S42:S46)</f>
        <v>1184</v>
      </c>
      <c r="T47" s="42">
        <f>SUM(T42:T46)</f>
        <v>334</v>
      </c>
      <c r="U47" s="42">
        <f t="shared" ref="U47:X47" si="64">SUM(U42:U46)</f>
        <v>832</v>
      </c>
      <c r="V47" s="42">
        <f t="shared" si="64"/>
        <v>-471</v>
      </c>
      <c r="W47" s="42">
        <f t="shared" si="64"/>
        <v>30</v>
      </c>
      <c r="X47" s="42">
        <f t="shared" si="64"/>
        <v>-57</v>
      </c>
      <c r="Y47" s="77"/>
      <c r="Z47" s="77"/>
    </row>
    <row r="48" spans="2:26" s="9" customFormat="1">
      <c r="B48" s="27" t="s">
        <v>174</v>
      </c>
      <c r="C48" s="42">
        <f t="shared" ref="C48" si="65">C40+C47</f>
        <v>-280</v>
      </c>
      <c r="D48" s="42">
        <f t="shared" ref="D48:E48" si="66">D40+D47</f>
        <v>970</v>
      </c>
      <c r="E48" s="42">
        <f t="shared" si="66"/>
        <v>-2619</v>
      </c>
      <c r="F48" s="42">
        <f t="shared" ref="F48:G48" si="67">F40+F47</f>
        <v>-1594</v>
      </c>
      <c r="G48" s="42">
        <f t="shared" si="67"/>
        <v>-387</v>
      </c>
      <c r="H48" s="42">
        <f t="shared" ref="H48:I48" si="68">H40+H47</f>
        <v>-1714</v>
      </c>
      <c r="I48" s="42">
        <f t="shared" si="68"/>
        <v>1076</v>
      </c>
      <c r="J48" s="42">
        <f t="shared" ref="J48" si="69">J40+J47</f>
        <v>704</v>
      </c>
      <c r="K48" s="42">
        <f t="shared" ref="K48:L48" si="70">K40+K47</f>
        <v>-748</v>
      </c>
      <c r="L48" s="42">
        <f t="shared" si="70"/>
        <v>504</v>
      </c>
      <c r="M48" s="42">
        <f t="shared" ref="M48:N48" si="71">M40+M47</f>
        <v>153</v>
      </c>
      <c r="N48" s="42">
        <f t="shared" si="71"/>
        <v>795</v>
      </c>
      <c r="O48" s="42">
        <f t="shared" ref="O48:P48" si="72">O40+O47</f>
        <v>948</v>
      </c>
      <c r="P48" s="42">
        <f t="shared" si="72"/>
        <v>-10</v>
      </c>
      <c r="Q48" s="42">
        <f>Q40+Q47</f>
        <v>-559</v>
      </c>
      <c r="R48" s="42">
        <f>R40+R47</f>
        <v>333</v>
      </c>
      <c r="S48" s="42">
        <f>S40+S47</f>
        <v>1184</v>
      </c>
      <c r="T48" s="42">
        <f>T40+T47</f>
        <v>357</v>
      </c>
      <c r="U48" s="42">
        <f t="shared" ref="U48:X48" si="73">U40+U47</f>
        <v>840</v>
      </c>
      <c r="V48" s="42">
        <f t="shared" si="73"/>
        <v>-471</v>
      </c>
      <c r="W48" s="42">
        <f t="shared" si="73"/>
        <v>45</v>
      </c>
      <c r="X48" s="42">
        <f t="shared" si="73"/>
        <v>-57</v>
      </c>
      <c r="Y48" s="77"/>
      <c r="Z48" s="77"/>
    </row>
    <row r="49" spans="2:26" s="9" customFormat="1">
      <c r="B49" s="27" t="s">
        <v>84</v>
      </c>
      <c r="C49" s="42">
        <f t="shared" ref="C49" si="74">C35+C48</f>
        <v>712</v>
      </c>
      <c r="D49" s="42">
        <f t="shared" ref="D49:E49" si="75">D35+D48</f>
        <v>2074</v>
      </c>
      <c r="E49" s="42">
        <f t="shared" si="75"/>
        <v>92</v>
      </c>
      <c r="F49" s="42">
        <f t="shared" ref="F49" si="76">F35+F48</f>
        <v>-934</v>
      </c>
      <c r="G49" s="42">
        <f t="shared" ref="G49:H49" si="77">G35+G48</f>
        <v>265</v>
      </c>
      <c r="H49" s="42">
        <f t="shared" si="77"/>
        <v>-1142</v>
      </c>
      <c r="I49" s="42">
        <f t="shared" ref="I49:K49" si="78">I35+I48</f>
        <v>1903</v>
      </c>
      <c r="J49" s="42">
        <f t="shared" ref="J49" si="79">J35+J48</f>
        <v>505</v>
      </c>
      <c r="K49" s="42">
        <f t="shared" si="78"/>
        <v>-3266</v>
      </c>
      <c r="L49" s="42">
        <f t="shared" ref="L49:M49" si="80">L35+L48</f>
        <v>1165</v>
      </c>
      <c r="M49" s="42">
        <f t="shared" si="80"/>
        <v>960</v>
      </c>
      <c r="N49" s="42">
        <f t="shared" ref="N49:O49" si="81">N35+N48</f>
        <v>1646</v>
      </c>
      <c r="O49" s="42">
        <f t="shared" si="81"/>
        <v>4138</v>
      </c>
      <c r="P49" s="42">
        <f t="shared" ref="P49" si="82">P35+P48</f>
        <v>591</v>
      </c>
      <c r="Q49" s="42">
        <f t="shared" ref="Q49:X49" si="83">Q35+Q48</f>
        <v>224</v>
      </c>
      <c r="R49" s="42">
        <f t="shared" si="83"/>
        <v>1230</v>
      </c>
      <c r="S49" s="42">
        <f t="shared" si="83"/>
        <v>2093</v>
      </c>
      <c r="T49" s="42">
        <f t="shared" si="83"/>
        <v>3231</v>
      </c>
      <c r="U49" s="42">
        <f t="shared" si="83"/>
        <v>1113</v>
      </c>
      <c r="V49" s="42">
        <f t="shared" si="83"/>
        <v>164</v>
      </c>
      <c r="W49" s="42">
        <f t="shared" si="83"/>
        <v>782</v>
      </c>
      <c r="X49" s="42">
        <f t="shared" si="83"/>
        <v>1172</v>
      </c>
      <c r="Y49" s="77"/>
      <c r="Z49" s="77"/>
    </row>
    <row r="50" spans="2:26" s="9" customFormat="1">
      <c r="B50" s="120"/>
      <c r="C50" s="120"/>
      <c r="D50" s="120"/>
      <c r="E50" s="120"/>
      <c r="F50" s="120"/>
      <c r="G50" s="120"/>
      <c r="H50" s="120"/>
      <c r="I50" s="14"/>
      <c r="J50" s="14"/>
      <c r="K50" s="14"/>
      <c r="L50" s="14"/>
      <c r="M50" s="14"/>
      <c r="N50" s="14"/>
      <c r="O50" s="14"/>
      <c r="P50" s="14"/>
      <c r="Q50" s="14"/>
      <c r="R50" s="14"/>
      <c r="S50" s="14"/>
      <c r="T50" s="57"/>
      <c r="U50" s="57"/>
      <c r="V50" s="59"/>
      <c r="W50" s="59"/>
      <c r="X50" s="59"/>
      <c r="Y50" s="77"/>
      <c r="Z50" s="77"/>
    </row>
    <row r="51" spans="2:26" s="9" customFormat="1">
      <c r="B51" s="122" t="s">
        <v>280</v>
      </c>
      <c r="C51" s="122"/>
      <c r="D51" s="34"/>
      <c r="E51" s="34"/>
      <c r="F51" s="34"/>
      <c r="G51" s="34"/>
      <c r="H51" s="34"/>
      <c r="I51" s="34"/>
      <c r="J51" s="34"/>
      <c r="K51" s="34"/>
      <c r="L51" s="34"/>
      <c r="M51" s="34"/>
      <c r="N51" s="34"/>
      <c r="O51" s="34"/>
      <c r="P51" s="34"/>
      <c r="Q51" s="34"/>
      <c r="R51" s="34"/>
      <c r="S51" s="34"/>
      <c r="T51" s="34"/>
      <c r="U51" s="34"/>
      <c r="V51" s="34"/>
      <c r="W51" s="34"/>
      <c r="X51" s="34"/>
      <c r="Y51" s="77"/>
      <c r="Z51" s="77"/>
    </row>
    <row r="52" spans="2:26" s="9" customFormat="1">
      <c r="B52" s="20" t="s">
        <v>50</v>
      </c>
      <c r="C52" s="20">
        <v>712</v>
      </c>
      <c r="D52" s="57">
        <v>2074</v>
      </c>
      <c r="E52" s="57">
        <v>93</v>
      </c>
      <c r="F52" s="57">
        <v>-933</v>
      </c>
      <c r="G52" s="57">
        <v>265</v>
      </c>
      <c r="H52" s="57">
        <v>-1142</v>
      </c>
      <c r="I52" s="57">
        <v>1903</v>
      </c>
      <c r="J52" s="57">
        <v>505</v>
      </c>
      <c r="K52" s="57">
        <v>-3267</v>
      </c>
      <c r="L52" s="57">
        <v>1166</v>
      </c>
      <c r="M52" s="57">
        <v>959</v>
      </c>
      <c r="N52" s="57">
        <v>1647</v>
      </c>
      <c r="O52" s="57">
        <v>4138</v>
      </c>
      <c r="P52" s="57">
        <v>591</v>
      </c>
      <c r="Q52" s="57">
        <v>223</v>
      </c>
      <c r="R52" s="57">
        <v>1230</v>
      </c>
      <c r="S52" s="57">
        <v>2094</v>
      </c>
      <c r="T52" s="57">
        <v>3231</v>
      </c>
      <c r="U52" s="57">
        <v>1113</v>
      </c>
      <c r="V52" s="57">
        <v>164</v>
      </c>
      <c r="W52" s="57">
        <v>782</v>
      </c>
      <c r="X52" s="57">
        <v>1172</v>
      </c>
      <c r="Y52" s="77"/>
      <c r="Z52" s="77"/>
    </row>
    <row r="53" spans="2:26" s="9" customFormat="1">
      <c r="B53" s="36" t="s">
        <v>68</v>
      </c>
      <c r="C53" s="36">
        <v>0</v>
      </c>
      <c r="D53" s="121">
        <v>0</v>
      </c>
      <c r="E53" s="34">
        <v>-1</v>
      </c>
      <c r="F53" s="34">
        <v>-1</v>
      </c>
      <c r="G53" s="121">
        <v>0</v>
      </c>
      <c r="H53" s="121">
        <v>0</v>
      </c>
      <c r="I53" s="121">
        <v>0</v>
      </c>
      <c r="J53" s="121">
        <v>0</v>
      </c>
      <c r="K53" s="121">
        <v>0</v>
      </c>
      <c r="L53" s="34">
        <v>0</v>
      </c>
      <c r="M53" s="34">
        <v>0</v>
      </c>
      <c r="N53" s="34">
        <v>0</v>
      </c>
      <c r="O53" s="34">
        <v>0</v>
      </c>
      <c r="P53" s="34">
        <v>0</v>
      </c>
      <c r="Q53" s="34">
        <v>0</v>
      </c>
      <c r="R53" s="34">
        <v>0</v>
      </c>
      <c r="S53" s="34">
        <v>0</v>
      </c>
      <c r="T53" s="34">
        <v>0</v>
      </c>
      <c r="U53" s="34">
        <v>0</v>
      </c>
      <c r="V53" s="34">
        <v>0</v>
      </c>
      <c r="W53" s="34">
        <v>0</v>
      </c>
      <c r="X53" s="34">
        <v>0</v>
      </c>
      <c r="Y53" s="77"/>
      <c r="Z53" s="77"/>
    </row>
    <row r="54" spans="2:26" s="9" customFormat="1">
      <c r="B54" s="120"/>
      <c r="C54" s="120"/>
      <c r="D54" s="120"/>
      <c r="E54" s="120"/>
      <c r="F54" s="120"/>
      <c r="G54" s="120"/>
      <c r="H54" s="120"/>
      <c r="I54" s="14"/>
      <c r="J54" s="14"/>
      <c r="K54" s="14"/>
      <c r="L54" s="14"/>
      <c r="M54" s="14"/>
      <c r="N54" s="14"/>
      <c r="O54" s="14"/>
      <c r="P54" s="14"/>
      <c r="Q54" s="14"/>
      <c r="R54" s="14"/>
      <c r="S54" s="14"/>
      <c r="T54" s="57"/>
      <c r="U54" s="57"/>
      <c r="V54" s="59"/>
      <c r="W54" s="59"/>
      <c r="X54" s="59"/>
      <c r="Y54" s="77"/>
      <c r="Z54" s="77"/>
    </row>
    <row r="55" spans="2:26" s="9" customFormat="1">
      <c r="B55" s="14"/>
      <c r="C55" s="14"/>
      <c r="D55" s="14"/>
      <c r="E55" s="14"/>
      <c r="F55" s="14"/>
      <c r="G55" s="14"/>
      <c r="H55" s="14"/>
      <c r="I55" s="14"/>
      <c r="J55" s="14"/>
      <c r="K55" s="14"/>
      <c r="L55" s="14"/>
      <c r="M55" s="14"/>
      <c r="N55" s="14"/>
      <c r="O55" s="14"/>
      <c r="P55" s="14"/>
      <c r="Q55" s="14"/>
      <c r="R55" s="14"/>
      <c r="S55" s="14"/>
      <c r="T55" s="57"/>
      <c r="U55" s="57"/>
      <c r="V55" s="59"/>
      <c r="W55" s="59"/>
      <c r="X55" s="59"/>
      <c r="Y55" s="77"/>
      <c r="Z55" s="77"/>
    </row>
    <row r="56" spans="2:26">
      <c r="B56" s="4" t="s">
        <v>284</v>
      </c>
      <c r="C56" s="3" t="s">
        <v>297</v>
      </c>
      <c r="D56" s="3" t="s">
        <v>282</v>
      </c>
      <c r="E56" s="3" t="s">
        <v>278</v>
      </c>
      <c r="F56" s="3" t="s">
        <v>279</v>
      </c>
      <c r="G56" s="3" t="s">
        <v>275</v>
      </c>
      <c r="H56" s="3" t="s">
        <v>273</v>
      </c>
      <c r="I56" s="3" t="s">
        <v>265</v>
      </c>
      <c r="J56" s="3" t="s">
        <v>261</v>
      </c>
      <c r="K56" s="3" t="s">
        <v>262</v>
      </c>
      <c r="L56" s="3" t="s">
        <v>259</v>
      </c>
      <c r="M56" s="3" t="s">
        <v>243</v>
      </c>
      <c r="N56" s="3" t="s">
        <v>237</v>
      </c>
      <c r="O56" s="3" t="s">
        <v>232</v>
      </c>
      <c r="P56" s="3" t="s">
        <v>233</v>
      </c>
      <c r="Q56" s="3" t="s">
        <v>231</v>
      </c>
      <c r="R56" s="3" t="s">
        <v>177</v>
      </c>
      <c r="S56" s="3" t="s">
        <v>157</v>
      </c>
      <c r="T56" s="3" t="s">
        <v>156</v>
      </c>
      <c r="U56" s="3" t="s">
        <v>61</v>
      </c>
      <c r="V56" s="3" t="s">
        <v>69</v>
      </c>
      <c r="W56" s="3" t="s">
        <v>60</v>
      </c>
      <c r="X56" s="3" t="s">
        <v>59</v>
      </c>
    </row>
    <row r="57" spans="2:26" s="9" customFormat="1">
      <c r="B57" s="14" t="s">
        <v>62</v>
      </c>
      <c r="C57" s="37">
        <f>C63-C62-C60-C58</f>
        <v>1812</v>
      </c>
      <c r="D57" s="37">
        <f>D63-D62-D60-D58</f>
        <v>1778</v>
      </c>
      <c r="E57" s="37">
        <f>SUM(F57:I57)</f>
        <v>5882</v>
      </c>
      <c r="F57" s="37">
        <f>F63-F62-F60-F58</f>
        <v>1518</v>
      </c>
      <c r="G57" s="37">
        <f>G63-G62-G60-G58</f>
        <v>1395</v>
      </c>
      <c r="H57" s="37">
        <f>H63-H62-H60-H58</f>
        <v>1352</v>
      </c>
      <c r="I57" s="37">
        <f>I63-I62-I60-I58</f>
        <v>1617</v>
      </c>
      <c r="J57" s="37">
        <f>SUM(K57:N57)</f>
        <v>6435</v>
      </c>
      <c r="K57" s="37">
        <f t="shared" ref="K57:X57" si="84">K63-K62-K60-K58</f>
        <v>1465</v>
      </c>
      <c r="L57" s="37">
        <f t="shared" si="84"/>
        <v>1511</v>
      </c>
      <c r="M57" s="37">
        <f t="shared" si="84"/>
        <v>1734</v>
      </c>
      <c r="N57" s="37">
        <f t="shared" si="84"/>
        <v>1725</v>
      </c>
      <c r="O57" s="37">
        <f t="shared" si="84"/>
        <v>5782</v>
      </c>
      <c r="P57" s="37">
        <f t="shared" si="84"/>
        <v>1247</v>
      </c>
      <c r="Q57" s="37">
        <f t="shared" si="84"/>
        <v>1428</v>
      </c>
      <c r="R57" s="37">
        <f t="shared" si="84"/>
        <v>1554</v>
      </c>
      <c r="S57" s="37">
        <f t="shared" si="84"/>
        <v>1553</v>
      </c>
      <c r="T57" s="37">
        <f t="shared" si="84"/>
        <v>5170</v>
      </c>
      <c r="U57" s="37">
        <f t="shared" si="84"/>
        <v>1231</v>
      </c>
      <c r="V57" s="37">
        <f t="shared" si="84"/>
        <v>1206</v>
      </c>
      <c r="W57" s="37">
        <f t="shared" si="84"/>
        <v>1346</v>
      </c>
      <c r="X57" s="37">
        <f t="shared" si="84"/>
        <v>1387</v>
      </c>
      <c r="Y57" s="77"/>
      <c r="Z57" s="77"/>
    </row>
    <row r="58" spans="2:26" s="9" customFormat="1">
      <c r="B58" s="13" t="s">
        <v>63</v>
      </c>
      <c r="C58" s="13">
        <v>-338</v>
      </c>
      <c r="D58" s="13">
        <v>-342</v>
      </c>
      <c r="E58" s="30">
        <f>SUM(F58:I58)</f>
        <v>-1422</v>
      </c>
      <c r="F58" s="13">
        <v>-350</v>
      </c>
      <c r="G58" s="13">
        <v>-341</v>
      </c>
      <c r="H58" s="13">
        <v>-380</v>
      </c>
      <c r="I58" s="13">
        <v>-351</v>
      </c>
      <c r="J58" s="30">
        <f>SUM(K58:N58)</f>
        <v>-1451</v>
      </c>
      <c r="K58" s="13">
        <v>-390</v>
      </c>
      <c r="L58" s="13">
        <v>-360</v>
      </c>
      <c r="M58" s="13">
        <v>-361</v>
      </c>
      <c r="N58" s="13">
        <v>-340</v>
      </c>
      <c r="O58" s="13">
        <f>SUM(P58:S58)</f>
        <v>-864</v>
      </c>
      <c r="P58" s="13">
        <v>-190</v>
      </c>
      <c r="Q58" s="37">
        <v>-230</v>
      </c>
      <c r="R58" s="37">
        <v>-224</v>
      </c>
      <c r="S58" s="37">
        <v>-220</v>
      </c>
      <c r="T58" s="38">
        <f>SUM(U58:X58)</f>
        <v>-883</v>
      </c>
      <c r="U58" s="37">
        <v>-216</v>
      </c>
      <c r="V58" s="37">
        <v>-219</v>
      </c>
      <c r="W58" s="38">
        <v>-225</v>
      </c>
      <c r="X58" s="38">
        <v>-223</v>
      </c>
      <c r="Y58" s="77"/>
      <c r="Z58" s="77"/>
    </row>
    <row r="59" spans="2:26" s="9" customFormat="1">
      <c r="B59" s="13" t="s">
        <v>64</v>
      </c>
      <c r="C59" s="37">
        <f t="shared" ref="C59:D59" si="85">SUM(C57:C58)</f>
        <v>1474</v>
      </c>
      <c r="D59" s="37">
        <f t="shared" si="85"/>
        <v>1436</v>
      </c>
      <c r="E59" s="37">
        <f t="shared" ref="E59" si="86">SUM(E57:E58)</f>
        <v>4460</v>
      </c>
      <c r="F59" s="37">
        <f t="shared" ref="F59" si="87">SUM(F57:F58)</f>
        <v>1168</v>
      </c>
      <c r="G59" s="37">
        <f t="shared" ref="G59:H59" si="88">SUM(G57:G58)</f>
        <v>1054</v>
      </c>
      <c r="H59" s="37">
        <f t="shared" si="88"/>
        <v>972</v>
      </c>
      <c r="I59" s="37">
        <f t="shared" ref="I59:X59" si="89">SUM(I57:I58)</f>
        <v>1266</v>
      </c>
      <c r="J59" s="37">
        <f t="shared" si="89"/>
        <v>4984</v>
      </c>
      <c r="K59" s="37">
        <f t="shared" si="89"/>
        <v>1075</v>
      </c>
      <c r="L59" s="37">
        <f t="shared" si="89"/>
        <v>1151</v>
      </c>
      <c r="M59" s="37">
        <f t="shared" si="89"/>
        <v>1373</v>
      </c>
      <c r="N59" s="37">
        <f t="shared" si="89"/>
        <v>1385</v>
      </c>
      <c r="O59" s="37">
        <f t="shared" si="89"/>
        <v>4918</v>
      </c>
      <c r="P59" s="37">
        <f t="shared" si="89"/>
        <v>1057</v>
      </c>
      <c r="Q59" s="37">
        <f t="shared" si="89"/>
        <v>1198</v>
      </c>
      <c r="R59" s="37">
        <f t="shared" si="89"/>
        <v>1330</v>
      </c>
      <c r="S59" s="37">
        <f t="shared" si="89"/>
        <v>1333</v>
      </c>
      <c r="T59" s="37">
        <f t="shared" si="89"/>
        <v>4287</v>
      </c>
      <c r="U59" s="37">
        <f t="shared" si="89"/>
        <v>1015</v>
      </c>
      <c r="V59" s="37">
        <f t="shared" si="89"/>
        <v>987</v>
      </c>
      <c r="W59" s="37">
        <f t="shared" si="89"/>
        <v>1121</v>
      </c>
      <c r="X59" s="37">
        <f t="shared" si="89"/>
        <v>1164</v>
      </c>
      <c r="Y59" s="77"/>
      <c r="Z59" s="77"/>
    </row>
    <row r="60" spans="2:26" s="9" customFormat="1">
      <c r="B60" s="13" t="s">
        <v>65</v>
      </c>
      <c r="C60" s="13">
        <v>-87</v>
      </c>
      <c r="D60" s="13">
        <v>-86</v>
      </c>
      <c r="E60" s="13">
        <f>SUM(F60:I60)</f>
        <v>-365</v>
      </c>
      <c r="F60" s="13">
        <v>-90</v>
      </c>
      <c r="G60" s="13">
        <v>-88</v>
      </c>
      <c r="H60" s="13">
        <v>-94</v>
      </c>
      <c r="I60" s="13">
        <v>-93</v>
      </c>
      <c r="J60" s="13">
        <f>SUM(K60:N60)</f>
        <v>-342</v>
      </c>
      <c r="K60" s="13">
        <v>-87</v>
      </c>
      <c r="L60" s="13">
        <v>-92</v>
      </c>
      <c r="M60" s="13">
        <v>-81</v>
      </c>
      <c r="N60" s="13">
        <v>-82</v>
      </c>
      <c r="O60" s="13">
        <f>SUM(P60:S60)</f>
        <v>-290</v>
      </c>
      <c r="P60" s="13">
        <v>-74</v>
      </c>
      <c r="Q60" s="37">
        <v>-72</v>
      </c>
      <c r="R60" s="37">
        <v>-74</v>
      </c>
      <c r="S60" s="37">
        <v>-70</v>
      </c>
      <c r="T60" s="38">
        <f t="shared" ref="T60" si="90">SUM(U60:X60)</f>
        <v>-276</v>
      </c>
      <c r="U60" s="37">
        <v>-70</v>
      </c>
      <c r="V60" s="37">
        <v>-68</v>
      </c>
      <c r="W60" s="38">
        <v>-70</v>
      </c>
      <c r="X60" s="38">
        <v>-68</v>
      </c>
      <c r="Y60" s="77"/>
      <c r="Z60" s="77"/>
    </row>
    <row r="61" spans="2:26" s="9" customFormat="1">
      <c r="B61" s="13" t="s">
        <v>45</v>
      </c>
      <c r="C61" s="37">
        <f t="shared" ref="C61:D61" si="91">SUM(C59:C60)</f>
        <v>1387</v>
      </c>
      <c r="D61" s="37">
        <f t="shared" si="91"/>
        <v>1350</v>
      </c>
      <c r="E61" s="37">
        <f t="shared" ref="E61:K61" si="92">SUM(E59:E60)</f>
        <v>4095</v>
      </c>
      <c r="F61" s="37">
        <f t="shared" si="92"/>
        <v>1078</v>
      </c>
      <c r="G61" s="37">
        <f t="shared" si="92"/>
        <v>966</v>
      </c>
      <c r="H61" s="37">
        <f t="shared" si="92"/>
        <v>878</v>
      </c>
      <c r="I61" s="37">
        <f t="shared" si="92"/>
        <v>1173</v>
      </c>
      <c r="J61" s="37">
        <f t="shared" si="92"/>
        <v>4642</v>
      </c>
      <c r="K61" s="37">
        <f t="shared" si="92"/>
        <v>988</v>
      </c>
      <c r="L61" s="37">
        <f t="shared" ref="L61:M61" si="93">SUM(L59:L60)</f>
        <v>1059</v>
      </c>
      <c r="M61" s="37">
        <f t="shared" si="93"/>
        <v>1292</v>
      </c>
      <c r="N61" s="37">
        <f t="shared" ref="N61:O61" si="94">SUM(N59:N60)</f>
        <v>1303</v>
      </c>
      <c r="O61" s="37">
        <f t="shared" si="94"/>
        <v>4628</v>
      </c>
      <c r="P61" s="37">
        <f t="shared" ref="P61:Q61" si="95">SUM(P59:P60)</f>
        <v>983</v>
      </c>
      <c r="Q61" s="37">
        <f t="shared" si="95"/>
        <v>1126</v>
      </c>
      <c r="R61" s="37">
        <f t="shared" ref="R61:S61" si="96">SUM(R59:R60)</f>
        <v>1256</v>
      </c>
      <c r="S61" s="37">
        <f t="shared" si="96"/>
        <v>1263</v>
      </c>
      <c r="T61" s="37">
        <f t="shared" ref="T61:U61" si="97">SUM(T59:T60)</f>
        <v>4011</v>
      </c>
      <c r="U61" s="37">
        <f t="shared" si="97"/>
        <v>945</v>
      </c>
      <c r="V61" s="37">
        <f>SUM(V59:V60)</f>
        <v>919</v>
      </c>
      <c r="W61" s="37">
        <f t="shared" ref="W61:X61" si="98">SUM(W59:W60)</f>
        <v>1051</v>
      </c>
      <c r="X61" s="37">
        <f t="shared" si="98"/>
        <v>1096</v>
      </c>
      <c r="Y61" s="77"/>
      <c r="Z61" s="77"/>
    </row>
    <row r="62" spans="2:26" s="9" customFormat="1">
      <c r="B62" s="13" t="s">
        <v>19</v>
      </c>
      <c r="C62" s="40">
        <f t="shared" ref="C62:D62" si="99">C13</f>
        <v>-43</v>
      </c>
      <c r="D62" s="40">
        <f t="shared" si="99"/>
        <v>99</v>
      </c>
      <c r="E62" s="40">
        <f t="shared" ref="E62:X62" si="100">E13</f>
        <v>-318</v>
      </c>
      <c r="F62" s="40">
        <f t="shared" si="100"/>
        <v>-139</v>
      </c>
      <c r="G62" s="40">
        <f t="shared" si="100"/>
        <v>-82</v>
      </c>
      <c r="H62" s="40">
        <f t="shared" si="100"/>
        <v>-61</v>
      </c>
      <c r="I62" s="40">
        <f t="shared" si="100"/>
        <v>-36</v>
      </c>
      <c r="J62" s="40">
        <f t="shared" si="100"/>
        <v>-1099</v>
      </c>
      <c r="K62" s="40">
        <f t="shared" si="100"/>
        <v>-877</v>
      </c>
      <c r="L62" s="40">
        <f t="shared" si="100"/>
        <v>-113</v>
      </c>
      <c r="M62" s="40">
        <f t="shared" si="100"/>
        <v>-94</v>
      </c>
      <c r="N62" s="40">
        <f t="shared" si="100"/>
        <v>-15</v>
      </c>
      <c r="O62" s="40">
        <f t="shared" si="100"/>
        <v>-140</v>
      </c>
      <c r="P62" s="40">
        <f t="shared" si="100"/>
        <v>-75</v>
      </c>
      <c r="Q62" s="40">
        <f t="shared" si="100"/>
        <v>-27</v>
      </c>
      <c r="R62" s="40">
        <f t="shared" si="100"/>
        <v>-21</v>
      </c>
      <c r="S62" s="40">
        <f t="shared" si="100"/>
        <v>-17</v>
      </c>
      <c r="T62" s="40">
        <f t="shared" si="100"/>
        <v>429</v>
      </c>
      <c r="U62" s="40">
        <f t="shared" si="100"/>
        <v>137</v>
      </c>
      <c r="V62" s="40">
        <f t="shared" si="100"/>
        <v>-29</v>
      </c>
      <c r="W62" s="44">
        <f t="shared" si="100"/>
        <v>-64</v>
      </c>
      <c r="X62" s="44">
        <f t="shared" si="100"/>
        <v>385</v>
      </c>
      <c r="Y62" s="77"/>
      <c r="Z62" s="77"/>
    </row>
    <row r="63" spans="2:26" s="9" customFormat="1">
      <c r="B63" s="39" t="s">
        <v>7</v>
      </c>
      <c r="C63" s="31">
        <f t="shared" ref="C63:D63" si="101">C14</f>
        <v>1344</v>
      </c>
      <c r="D63" s="31">
        <f t="shared" si="101"/>
        <v>1449</v>
      </c>
      <c r="E63" s="31">
        <f t="shared" ref="E63:X63" si="102">E14</f>
        <v>3777</v>
      </c>
      <c r="F63" s="31">
        <f t="shared" si="102"/>
        <v>939</v>
      </c>
      <c r="G63" s="31">
        <f t="shared" si="102"/>
        <v>884</v>
      </c>
      <c r="H63" s="31">
        <f t="shared" si="102"/>
        <v>817</v>
      </c>
      <c r="I63" s="31">
        <f t="shared" si="102"/>
        <v>1137</v>
      </c>
      <c r="J63" s="31">
        <f t="shared" si="102"/>
        <v>3543</v>
      </c>
      <c r="K63" s="31">
        <f t="shared" si="102"/>
        <v>111</v>
      </c>
      <c r="L63" s="31">
        <f t="shared" si="102"/>
        <v>946</v>
      </c>
      <c r="M63" s="31">
        <f t="shared" si="102"/>
        <v>1198</v>
      </c>
      <c r="N63" s="31">
        <f t="shared" si="102"/>
        <v>1288</v>
      </c>
      <c r="O63" s="31">
        <f t="shared" si="102"/>
        <v>4488</v>
      </c>
      <c r="P63" s="31">
        <f t="shared" si="102"/>
        <v>908</v>
      </c>
      <c r="Q63" s="31">
        <f t="shared" si="102"/>
        <v>1099</v>
      </c>
      <c r="R63" s="31">
        <f t="shared" si="102"/>
        <v>1235</v>
      </c>
      <c r="S63" s="31">
        <f t="shared" si="102"/>
        <v>1246</v>
      </c>
      <c r="T63" s="31">
        <f t="shared" si="102"/>
        <v>4440</v>
      </c>
      <c r="U63" s="31">
        <f t="shared" si="102"/>
        <v>1082</v>
      </c>
      <c r="V63" s="31">
        <f t="shared" si="102"/>
        <v>890</v>
      </c>
      <c r="W63" s="31">
        <f t="shared" si="102"/>
        <v>987</v>
      </c>
      <c r="X63" s="31">
        <f t="shared" si="102"/>
        <v>1481</v>
      </c>
      <c r="Y63" s="77"/>
      <c r="Z63" s="77"/>
    </row>
    <row r="64" spans="2:26" s="102" customFormat="1">
      <c r="B64" s="103" t="s">
        <v>235</v>
      </c>
      <c r="C64" s="29">
        <v>272</v>
      </c>
      <c r="D64" s="29">
        <v>286</v>
      </c>
      <c r="E64" s="29">
        <v>328</v>
      </c>
      <c r="F64" s="29">
        <v>328</v>
      </c>
      <c r="G64" s="29">
        <v>340</v>
      </c>
      <c r="H64" s="29">
        <v>344</v>
      </c>
      <c r="I64" s="29">
        <v>385</v>
      </c>
      <c r="J64" s="29">
        <v>374</v>
      </c>
      <c r="K64" s="29">
        <v>374</v>
      </c>
      <c r="L64" s="29">
        <v>366</v>
      </c>
      <c r="M64" s="29">
        <v>362</v>
      </c>
      <c r="N64" s="29">
        <v>322</v>
      </c>
      <c r="O64" s="29">
        <v>286</v>
      </c>
      <c r="P64" s="29">
        <v>286</v>
      </c>
      <c r="Q64" s="29">
        <v>272</v>
      </c>
      <c r="R64" s="29">
        <v>257</v>
      </c>
      <c r="S64" s="29">
        <v>246</v>
      </c>
      <c r="T64" s="29">
        <v>242</v>
      </c>
      <c r="U64" s="29">
        <v>242</v>
      </c>
      <c r="V64" s="29">
        <v>240</v>
      </c>
      <c r="W64" s="29">
        <v>237</v>
      </c>
      <c r="X64" s="29">
        <v>234</v>
      </c>
      <c r="Y64" s="77"/>
      <c r="Z64" s="77"/>
    </row>
    <row r="65" spans="2:26" s="102" customFormat="1">
      <c r="B65" s="103" t="s">
        <v>234</v>
      </c>
      <c r="C65" s="29">
        <v>6555</v>
      </c>
      <c r="D65" s="29">
        <v>6070</v>
      </c>
      <c r="E65" s="29">
        <v>5817</v>
      </c>
      <c r="F65" s="29">
        <v>5817</v>
      </c>
      <c r="G65" s="29">
        <v>5617</v>
      </c>
      <c r="H65" s="29">
        <v>5652</v>
      </c>
      <c r="I65" s="29">
        <v>5995</v>
      </c>
      <c r="J65" s="29">
        <v>6066</v>
      </c>
      <c r="K65" s="29">
        <v>6066</v>
      </c>
      <c r="L65" s="29">
        <v>5999</v>
      </c>
      <c r="M65" s="29">
        <v>6044</v>
      </c>
      <c r="N65" s="29">
        <v>5955</v>
      </c>
      <c r="O65" s="29">
        <v>5816</v>
      </c>
      <c r="P65" s="29">
        <v>5816</v>
      </c>
      <c r="Q65" s="29">
        <v>5976</v>
      </c>
      <c r="R65" s="29">
        <v>5721</v>
      </c>
      <c r="S65" s="29">
        <v>5469</v>
      </c>
      <c r="T65" s="29">
        <v>5742</v>
      </c>
      <c r="U65" s="29">
        <v>5742</v>
      </c>
      <c r="V65" s="29">
        <v>5558</v>
      </c>
      <c r="W65" s="29">
        <v>5542</v>
      </c>
      <c r="X65" s="29">
        <v>9499</v>
      </c>
      <c r="Y65" s="77"/>
      <c r="Z65" s="77"/>
    </row>
    <row r="66" spans="2:26" s="9" customFormat="1">
      <c r="B66" s="13" t="s">
        <v>14</v>
      </c>
      <c r="C66" s="69">
        <f t="shared" ref="C66:D66" si="103">C65/C64</f>
        <v>24.099264705882351</v>
      </c>
      <c r="D66" s="69">
        <f t="shared" si="103"/>
        <v>21.223776223776223</v>
      </c>
      <c r="E66" s="69">
        <f t="shared" ref="E66" si="104">E65/E64</f>
        <v>17.734756097560975</v>
      </c>
      <c r="F66" s="69">
        <f t="shared" ref="F66:G66" si="105">F65/F64</f>
        <v>17.734756097560975</v>
      </c>
      <c r="G66" s="69">
        <f t="shared" si="105"/>
        <v>16.520588235294117</v>
      </c>
      <c r="H66" s="69">
        <f t="shared" ref="H66:I66" si="106">H65/H64</f>
        <v>16.430232558139537</v>
      </c>
      <c r="I66" s="69">
        <f t="shared" si="106"/>
        <v>15.571428571428571</v>
      </c>
      <c r="J66" s="69">
        <f t="shared" ref="J66:K66" si="107">J65/J64</f>
        <v>16.219251336898395</v>
      </c>
      <c r="K66" s="69">
        <f t="shared" si="107"/>
        <v>16.219251336898395</v>
      </c>
      <c r="L66" s="69">
        <f>L65/L64</f>
        <v>16.39071038251366</v>
      </c>
      <c r="M66" s="69">
        <f>M65/M64</f>
        <v>16.696132596685082</v>
      </c>
      <c r="N66" s="69">
        <f>N65/N64</f>
        <v>18.493788819875775</v>
      </c>
      <c r="O66" s="69">
        <f>O65/O64</f>
        <v>20.335664335664337</v>
      </c>
      <c r="P66" s="69">
        <f t="shared" ref="P66:X66" si="108">P65/P64</f>
        <v>20.335664335664337</v>
      </c>
      <c r="Q66" s="69">
        <f t="shared" si="108"/>
        <v>21.970588235294116</v>
      </c>
      <c r="R66" s="69">
        <f t="shared" si="108"/>
        <v>22.260700389105057</v>
      </c>
      <c r="S66" s="69">
        <f t="shared" si="108"/>
        <v>22.23170731707317</v>
      </c>
      <c r="T66" s="69">
        <f t="shared" si="108"/>
        <v>23.727272727272727</v>
      </c>
      <c r="U66" s="69">
        <f t="shared" si="108"/>
        <v>23.727272727272727</v>
      </c>
      <c r="V66" s="69">
        <f t="shared" si="108"/>
        <v>23.158333333333335</v>
      </c>
      <c r="W66" s="69">
        <f t="shared" si="108"/>
        <v>23.383966244725737</v>
      </c>
      <c r="X66" s="69">
        <f t="shared" si="108"/>
        <v>40.594017094017097</v>
      </c>
      <c r="Y66" s="77"/>
      <c r="Z66" s="77"/>
    </row>
    <row r="67" spans="2:26" s="9" customFormat="1">
      <c r="B67" s="13" t="s">
        <v>127</v>
      </c>
      <c r="C67" s="70">
        <f t="shared" ref="C67:D67" si="109">C57/C4</f>
        <v>0.20979506773185133</v>
      </c>
      <c r="D67" s="70">
        <f t="shared" si="109"/>
        <v>0.21632802044044289</v>
      </c>
      <c r="E67" s="70">
        <f t="shared" ref="E67:X67" si="110">E57/E4</f>
        <v>0.19439487077797607</v>
      </c>
      <c r="F67" s="70">
        <f t="shared" si="110"/>
        <v>0.19992097984986171</v>
      </c>
      <c r="G67" s="70">
        <f t="shared" si="110"/>
        <v>0.1950503355704698</v>
      </c>
      <c r="H67" s="70">
        <f t="shared" si="110"/>
        <v>0.19229128146778551</v>
      </c>
      <c r="I67" s="70">
        <f t="shared" si="110"/>
        <v>0.19063900023579344</v>
      </c>
      <c r="J67" s="70">
        <f t="shared" si="110"/>
        <v>0.19167187918863374</v>
      </c>
      <c r="K67" s="70">
        <f t="shared" si="110"/>
        <v>0.17949032099975495</v>
      </c>
      <c r="L67" s="70">
        <f t="shared" si="110"/>
        <v>0.18638213889231528</v>
      </c>
      <c r="M67" s="70">
        <f t="shared" si="110"/>
        <v>0.20193315476883661</v>
      </c>
      <c r="N67" s="70">
        <f t="shared" si="110"/>
        <v>0.19788918205804748</v>
      </c>
      <c r="O67" s="70">
        <f t="shared" si="110"/>
        <v>0.18581482790757464</v>
      </c>
      <c r="P67" s="70">
        <f t="shared" si="110"/>
        <v>0.16332678454485919</v>
      </c>
      <c r="Q67" s="70">
        <f t="shared" si="110"/>
        <v>0.18757388677262576</v>
      </c>
      <c r="R67" s="70">
        <f t="shared" si="110"/>
        <v>0.19388646288209607</v>
      </c>
      <c r="S67" s="70">
        <f t="shared" si="110"/>
        <v>0.1977336389101095</v>
      </c>
      <c r="T67" s="70">
        <f t="shared" si="110"/>
        <v>0.18177982490067157</v>
      </c>
      <c r="U67" s="70">
        <f t="shared" si="110"/>
        <v>0.17628526421308893</v>
      </c>
      <c r="V67" s="70">
        <f t="shared" si="110"/>
        <v>0.18190045248868777</v>
      </c>
      <c r="W67" s="70">
        <f t="shared" si="110"/>
        <v>0.18201487491548343</v>
      </c>
      <c r="X67" s="70">
        <f t="shared" si="110"/>
        <v>0.18660029597739808</v>
      </c>
      <c r="Y67" s="77"/>
      <c r="Z67" s="77"/>
    </row>
    <row r="68" spans="2:26" s="9" customFormat="1">
      <c r="B68" s="13" t="s">
        <v>126</v>
      </c>
      <c r="C68" s="70">
        <f t="shared" ref="C68:D68" si="111">C59/C4</f>
        <v>0.17066110918142874</v>
      </c>
      <c r="D68" s="70">
        <f t="shared" si="111"/>
        <v>0.17471711887090888</v>
      </c>
      <c r="E68" s="70">
        <f t="shared" ref="E68:X68" si="112">E59/E4</f>
        <v>0.14739903496595941</v>
      </c>
      <c r="F68" s="70">
        <f t="shared" si="112"/>
        <v>0.15382589226919532</v>
      </c>
      <c r="G68" s="70">
        <f t="shared" si="112"/>
        <v>0.14737136465324385</v>
      </c>
      <c r="H68" s="70">
        <f t="shared" si="112"/>
        <v>0.13824491537476888</v>
      </c>
      <c r="I68" s="70">
        <f t="shared" si="112"/>
        <v>0.14925725064843198</v>
      </c>
      <c r="J68" s="70">
        <f t="shared" si="112"/>
        <v>0.14845262562177941</v>
      </c>
      <c r="K68" s="70">
        <f t="shared" si="112"/>
        <v>0.13170791472678264</v>
      </c>
      <c r="L68" s="70">
        <f t="shared" si="112"/>
        <v>0.1419760700629086</v>
      </c>
      <c r="M68" s="70">
        <f t="shared" si="112"/>
        <v>0.15989286130196809</v>
      </c>
      <c r="N68" s="70">
        <f t="shared" si="112"/>
        <v>0.15888493747849031</v>
      </c>
      <c r="O68" s="70">
        <f t="shared" si="112"/>
        <v>0.15804865507600346</v>
      </c>
      <c r="P68" s="70">
        <f t="shared" si="112"/>
        <v>0.13844138834315653</v>
      </c>
      <c r="Q68" s="70">
        <f t="shared" si="112"/>
        <v>0.157362406410088</v>
      </c>
      <c r="R68" s="70">
        <f t="shared" si="112"/>
        <v>0.16593886462882096</v>
      </c>
      <c r="S68" s="70">
        <f t="shared" si="112"/>
        <v>0.16972243442831678</v>
      </c>
      <c r="T68" s="70">
        <f t="shared" si="112"/>
        <v>0.15073309658591469</v>
      </c>
      <c r="U68" s="70">
        <f t="shared" si="112"/>
        <v>0.14535300014320493</v>
      </c>
      <c r="V68" s="70">
        <f t="shared" si="112"/>
        <v>0.14886877828054298</v>
      </c>
      <c r="W68" s="70">
        <f t="shared" si="112"/>
        <v>0.15158891142663963</v>
      </c>
      <c r="X68" s="70">
        <f t="shared" si="112"/>
        <v>0.1565989506255886</v>
      </c>
      <c r="Y68" s="77"/>
      <c r="Z68" s="77"/>
    </row>
    <row r="69" spans="2:26" s="9" customFormat="1">
      <c r="B69" s="13" t="s">
        <v>125</v>
      </c>
      <c r="C69" s="70">
        <f t="shared" ref="C69:D69" si="113">C61/C4</f>
        <v>0.1605881671876809</v>
      </c>
      <c r="D69" s="70">
        <f t="shared" si="113"/>
        <v>0.16425355882710793</v>
      </c>
      <c r="E69" s="70">
        <f t="shared" ref="E69:X69" si="114">E61/E4</f>
        <v>0.13533610945865557</v>
      </c>
      <c r="F69" s="70">
        <f t="shared" si="114"/>
        <v>0.14197286974845252</v>
      </c>
      <c r="G69" s="70">
        <f t="shared" si="114"/>
        <v>0.13506711409395974</v>
      </c>
      <c r="H69" s="70">
        <f t="shared" si="114"/>
        <v>0.12487555113070686</v>
      </c>
      <c r="I69" s="70">
        <f t="shared" si="114"/>
        <v>0.13829285545861825</v>
      </c>
      <c r="J69" s="70">
        <f t="shared" si="114"/>
        <v>0.1382658684061597</v>
      </c>
      <c r="K69" s="70">
        <f t="shared" si="114"/>
        <v>0.12104876255819652</v>
      </c>
      <c r="L69" s="70">
        <f t="shared" si="114"/>
        <v>0.13062785247317132</v>
      </c>
      <c r="M69" s="70">
        <f t="shared" si="114"/>
        <v>0.15045999767089788</v>
      </c>
      <c r="N69" s="70">
        <f t="shared" si="114"/>
        <v>0.14947803143283239</v>
      </c>
      <c r="O69" s="70">
        <f t="shared" si="114"/>
        <v>0.14872899058392519</v>
      </c>
      <c r="P69" s="70">
        <f t="shared" si="114"/>
        <v>0.12874918140144073</v>
      </c>
      <c r="Q69" s="70">
        <f t="shared" si="114"/>
        <v>0.14790489951398922</v>
      </c>
      <c r="R69" s="70">
        <f t="shared" si="114"/>
        <v>0.15670617592014971</v>
      </c>
      <c r="S69" s="70">
        <f t="shared" si="114"/>
        <v>0.16080977845683728</v>
      </c>
      <c r="T69" s="70">
        <f t="shared" si="114"/>
        <v>0.14102879645582081</v>
      </c>
      <c r="U69" s="70">
        <f t="shared" si="114"/>
        <v>0.13532865530574251</v>
      </c>
      <c r="V69" s="70">
        <f t="shared" si="114"/>
        <v>0.13861236802413274</v>
      </c>
      <c r="W69" s="70">
        <f t="shared" si="114"/>
        <v>0.14212305611899934</v>
      </c>
      <c r="X69" s="70">
        <f t="shared" si="114"/>
        <v>0.14745055832100093</v>
      </c>
      <c r="Y69" s="77"/>
      <c r="Z69" s="77"/>
    </row>
    <row r="70" spans="2:26" s="9" customFormat="1">
      <c r="T70" s="37"/>
      <c r="U70" s="37"/>
      <c r="V70" s="37"/>
      <c r="W70" s="38"/>
      <c r="X70" s="38"/>
      <c r="Y70" s="77"/>
      <c r="Z70" s="77"/>
    </row>
    <row r="71" spans="2:26" s="9" customFormat="1">
      <c r="V71" s="37"/>
      <c r="W71" s="38"/>
      <c r="X71" s="38"/>
      <c r="Y71" s="77"/>
      <c r="Z71" s="77"/>
    </row>
    <row r="72" spans="2:26">
      <c r="B72" s="4" t="s">
        <v>26</v>
      </c>
      <c r="C72" s="3" t="s">
        <v>297</v>
      </c>
      <c r="D72" s="3" t="s">
        <v>282</v>
      </c>
      <c r="E72" s="3" t="s">
        <v>278</v>
      </c>
      <c r="F72" s="3" t="s">
        <v>279</v>
      </c>
      <c r="G72" s="3" t="s">
        <v>275</v>
      </c>
      <c r="H72" s="3" t="s">
        <v>273</v>
      </c>
      <c r="I72" s="3" t="s">
        <v>265</v>
      </c>
      <c r="J72" s="3" t="s">
        <v>261</v>
      </c>
      <c r="K72" s="3" t="s">
        <v>262</v>
      </c>
      <c r="L72" s="3" t="s">
        <v>259</v>
      </c>
      <c r="M72" s="3" t="s">
        <v>243</v>
      </c>
      <c r="N72" s="3" t="s">
        <v>237</v>
      </c>
      <c r="O72" s="3" t="s">
        <v>232</v>
      </c>
      <c r="P72" s="3" t="s">
        <v>233</v>
      </c>
      <c r="Q72" s="3" t="s">
        <v>231</v>
      </c>
      <c r="R72" s="3" t="s">
        <v>177</v>
      </c>
      <c r="S72" s="3" t="s">
        <v>157</v>
      </c>
      <c r="T72" s="3" t="s">
        <v>156</v>
      </c>
      <c r="U72" s="3" t="s">
        <v>61</v>
      </c>
      <c r="V72" s="3" t="s">
        <v>69</v>
      </c>
      <c r="W72" s="3" t="s">
        <v>60</v>
      </c>
      <c r="X72" s="3" t="s">
        <v>59</v>
      </c>
    </row>
    <row r="73" spans="2:26" s="9" customFormat="1">
      <c r="B73" s="13" t="s">
        <v>147</v>
      </c>
      <c r="C73" s="13">
        <v>198.7</v>
      </c>
      <c r="D73" s="13">
        <v>222</v>
      </c>
      <c r="E73" s="13">
        <v>182.5</v>
      </c>
      <c r="F73" s="13">
        <v>182.5</v>
      </c>
      <c r="G73" s="13">
        <v>159.25</v>
      </c>
      <c r="H73" s="13">
        <v>135.69999999999999</v>
      </c>
      <c r="I73" s="100">
        <v>107.35</v>
      </c>
      <c r="J73" s="13">
        <v>168.6</v>
      </c>
      <c r="K73" s="13">
        <v>168.6</v>
      </c>
      <c r="L73" s="13">
        <v>138.1</v>
      </c>
      <c r="M73" s="13">
        <v>134.80000000000001</v>
      </c>
      <c r="N73" s="13">
        <v>144</v>
      </c>
      <c r="O73" s="13">
        <v>139.30000000000001</v>
      </c>
      <c r="P73" s="13">
        <v>139.30000000000001</v>
      </c>
      <c r="Q73" s="100">
        <v>176</v>
      </c>
      <c r="R73" s="13">
        <v>191.3</v>
      </c>
      <c r="S73" s="13">
        <v>209.8</v>
      </c>
      <c r="T73" s="43">
        <v>190</v>
      </c>
      <c r="U73" s="43">
        <v>190</v>
      </c>
      <c r="V73" s="43">
        <v>204</v>
      </c>
      <c r="W73" s="43">
        <v>192.3</v>
      </c>
      <c r="X73" s="43">
        <v>191.9</v>
      </c>
      <c r="Y73" s="77"/>
      <c r="Z73" s="77"/>
    </row>
    <row r="74" spans="2:26" s="9" customFormat="1">
      <c r="B74" s="13" t="s">
        <v>132</v>
      </c>
      <c r="C74" s="13">
        <v>12.58</v>
      </c>
      <c r="D74" s="13">
        <v>11.03</v>
      </c>
      <c r="E74" s="13">
        <v>10</v>
      </c>
      <c r="F74" s="13">
        <v>10</v>
      </c>
      <c r="G74" s="13">
        <v>-1.72</v>
      </c>
      <c r="H74" s="13">
        <v>-1.69</v>
      </c>
      <c r="I74" s="13">
        <v>-0.82</v>
      </c>
      <c r="J74" s="13">
        <v>-0.73</v>
      </c>
      <c r="K74" s="13">
        <v>-0.73</v>
      </c>
      <c r="L74" s="13">
        <v>10.77</v>
      </c>
      <c r="M74" s="13">
        <v>11.22</v>
      </c>
      <c r="N74" s="13">
        <v>11.55</v>
      </c>
      <c r="O74" s="13">
        <v>11.77</v>
      </c>
      <c r="P74" s="13">
        <v>11.77</v>
      </c>
      <c r="Q74" s="60">
        <v>10.56</v>
      </c>
      <c r="R74" s="60">
        <v>10.199999999999999</v>
      </c>
      <c r="S74" s="13">
        <v>9.43</v>
      </c>
      <c r="T74" s="66">
        <f>T28</f>
        <v>10.600000000000001</v>
      </c>
      <c r="U74" s="66">
        <v>10.6</v>
      </c>
      <c r="V74" s="66">
        <v>11.51</v>
      </c>
      <c r="W74" s="66">
        <v>11.49</v>
      </c>
      <c r="X74" s="66">
        <v>26.87</v>
      </c>
      <c r="Y74" s="77"/>
      <c r="Z74" s="77"/>
    </row>
    <row r="75" spans="2:26" s="9" customFormat="1">
      <c r="B75" s="39" t="s">
        <v>26</v>
      </c>
      <c r="C75" s="62">
        <f t="shared" ref="C75:X75" si="115">C73/C74</f>
        <v>15.794912559618441</v>
      </c>
      <c r="D75" s="62">
        <f t="shared" si="115"/>
        <v>20.126926563916591</v>
      </c>
      <c r="E75" s="62">
        <f t="shared" si="115"/>
        <v>18.25</v>
      </c>
      <c r="F75" s="62">
        <f t="shared" si="115"/>
        <v>18.25</v>
      </c>
      <c r="G75" s="62">
        <f t="shared" si="115"/>
        <v>-92.587209302325576</v>
      </c>
      <c r="H75" s="62">
        <f t="shared" si="115"/>
        <v>-80.295857988165679</v>
      </c>
      <c r="I75" s="62">
        <f t="shared" si="115"/>
        <v>-130.91463414634146</v>
      </c>
      <c r="J75" s="62">
        <f t="shared" si="115"/>
        <v>-230.95890410958904</v>
      </c>
      <c r="K75" s="62">
        <f t="shared" si="115"/>
        <v>-230.95890410958904</v>
      </c>
      <c r="L75" s="62">
        <f t="shared" si="115"/>
        <v>12.822655524605386</v>
      </c>
      <c r="M75" s="62">
        <f t="shared" si="115"/>
        <v>12.014260249554367</v>
      </c>
      <c r="N75" s="62">
        <f t="shared" si="115"/>
        <v>12.467532467532466</v>
      </c>
      <c r="O75" s="62">
        <f t="shared" si="115"/>
        <v>11.835174171622771</v>
      </c>
      <c r="P75" s="62">
        <f t="shared" si="115"/>
        <v>11.835174171622771</v>
      </c>
      <c r="Q75" s="62">
        <f t="shared" si="115"/>
        <v>16.666666666666664</v>
      </c>
      <c r="R75" s="62">
        <f t="shared" si="115"/>
        <v>18.754901960784316</v>
      </c>
      <c r="S75" s="62">
        <f t="shared" si="115"/>
        <v>22.248144220572641</v>
      </c>
      <c r="T75" s="62">
        <f t="shared" si="115"/>
        <v>17.924528301886792</v>
      </c>
      <c r="U75" s="62">
        <f t="shared" si="115"/>
        <v>17.924528301886792</v>
      </c>
      <c r="V75" s="62">
        <f t="shared" si="115"/>
        <v>17.723718505647263</v>
      </c>
      <c r="W75" s="62">
        <f t="shared" si="115"/>
        <v>16.736292428198436</v>
      </c>
      <c r="X75" s="62">
        <f t="shared" si="115"/>
        <v>7.1417938221064388</v>
      </c>
      <c r="Y75" s="77"/>
      <c r="Z75" s="77"/>
    </row>
    <row r="76" spans="2:26" s="9" customFormat="1">
      <c r="B76" s="25"/>
      <c r="C76" s="25"/>
      <c r="D76" s="25"/>
      <c r="E76" s="25"/>
      <c r="F76" s="25"/>
      <c r="G76" s="25"/>
      <c r="H76" s="25"/>
      <c r="I76" s="25"/>
      <c r="J76" s="25"/>
      <c r="K76" s="25"/>
      <c r="L76" s="25"/>
      <c r="M76" s="25"/>
      <c r="N76" s="25"/>
      <c r="O76" s="25"/>
      <c r="P76" s="25"/>
      <c r="Q76" s="25"/>
      <c r="R76" s="25"/>
      <c r="S76" s="25"/>
      <c r="T76" s="25"/>
      <c r="U76" s="25"/>
      <c r="V76" s="25"/>
      <c r="W76" s="25"/>
      <c r="X76" s="25"/>
      <c r="Y76" s="77"/>
      <c r="Z76" s="77"/>
    </row>
    <row r="77" spans="2:26" s="9" customFormat="1" ht="18.75">
      <c r="B77" s="63"/>
      <c r="C77" s="63"/>
      <c r="D77" s="63"/>
      <c r="E77" s="63"/>
      <c r="F77" s="63"/>
      <c r="G77" s="63"/>
      <c r="H77" s="63"/>
      <c r="I77" s="63"/>
      <c r="J77" s="63"/>
      <c r="K77" s="63"/>
      <c r="L77" s="63"/>
      <c r="M77" s="63"/>
      <c r="N77" s="63"/>
      <c r="O77" s="63"/>
      <c r="P77" s="63"/>
      <c r="Q77" s="63"/>
      <c r="R77" s="63"/>
      <c r="S77" s="63"/>
      <c r="T77" s="19"/>
      <c r="Y77" s="77"/>
      <c r="Z77" s="77"/>
    </row>
    <row r="78" spans="2:26">
      <c r="B78" s="4" t="s">
        <v>285</v>
      </c>
      <c r="C78" s="3" t="s">
        <v>297</v>
      </c>
      <c r="D78" s="3" t="s">
        <v>282</v>
      </c>
      <c r="E78" s="3" t="s">
        <v>278</v>
      </c>
      <c r="F78" s="3" t="s">
        <v>279</v>
      </c>
      <c r="G78" s="3" t="s">
        <v>275</v>
      </c>
      <c r="H78" s="3" t="s">
        <v>273</v>
      </c>
      <c r="I78" s="3" t="s">
        <v>265</v>
      </c>
      <c r="J78" s="3" t="s">
        <v>261</v>
      </c>
      <c r="K78" s="3" t="s">
        <v>262</v>
      </c>
      <c r="L78" s="3" t="s">
        <v>259</v>
      </c>
      <c r="M78" s="3" t="s">
        <v>243</v>
      </c>
      <c r="N78" s="3" t="s">
        <v>237</v>
      </c>
      <c r="O78" s="3" t="s">
        <v>232</v>
      </c>
      <c r="P78" s="3" t="s">
        <v>233</v>
      </c>
      <c r="Q78" s="3" t="s">
        <v>231</v>
      </c>
      <c r="R78" s="3" t="s">
        <v>177</v>
      </c>
      <c r="S78" s="3" t="s">
        <v>157</v>
      </c>
      <c r="T78" s="3" t="s">
        <v>156</v>
      </c>
      <c r="U78" s="3" t="s">
        <v>61</v>
      </c>
      <c r="V78" s="3" t="s">
        <v>69</v>
      </c>
      <c r="W78" s="3" t="s">
        <v>60</v>
      </c>
      <c r="X78" s="3" t="s">
        <v>59</v>
      </c>
    </row>
    <row r="79" spans="2:26" s="9" customFormat="1">
      <c r="B79" s="13" t="s">
        <v>128</v>
      </c>
      <c r="C79" s="30">
        <f>C12+D12+F12+G12</f>
        <v>4781</v>
      </c>
      <c r="D79" s="30">
        <f>D12+F12+G12+H12</f>
        <v>4272</v>
      </c>
      <c r="E79" s="30">
        <f>F12+G12+H12+I12</f>
        <v>4095</v>
      </c>
      <c r="F79" s="30">
        <f>F12+G12+H12+I12</f>
        <v>4095</v>
      </c>
      <c r="G79" s="30">
        <f>G12+H12+I12+K12</f>
        <v>4005</v>
      </c>
      <c r="H79" s="30">
        <f>H12+I12+K12+L12</f>
        <v>4098</v>
      </c>
      <c r="I79" s="30">
        <f>I12+K12+L12+M12</f>
        <v>4512</v>
      </c>
      <c r="J79" s="30">
        <f>K12+L12+M12+N12</f>
        <v>4642</v>
      </c>
      <c r="K79" s="30">
        <f>K12+L12+M12+N12</f>
        <v>4642</v>
      </c>
      <c r="L79" s="30">
        <f>L12+M12+N12+P12</f>
        <v>4637</v>
      </c>
      <c r="M79" s="30">
        <f>M12+N12+P12+Q12</f>
        <v>4704</v>
      </c>
      <c r="N79" s="30">
        <f>N12+P12+Q12+R12</f>
        <v>4668</v>
      </c>
      <c r="O79" s="30">
        <f>P12+Q12+R12+S12</f>
        <v>4628</v>
      </c>
      <c r="P79" s="30">
        <f>P12+Q12+R12+S12</f>
        <v>4628</v>
      </c>
      <c r="Q79" s="30">
        <f>Q12+R12+S12+U12</f>
        <v>4590</v>
      </c>
      <c r="R79" s="30">
        <f>R12+S12+U12+V12</f>
        <v>4383</v>
      </c>
      <c r="S79" s="30">
        <f>S12+U12+V12+W12</f>
        <v>4178</v>
      </c>
      <c r="T79" s="40">
        <f>T12</f>
        <v>4011</v>
      </c>
      <c r="U79" s="40">
        <f>U12+V12+W12+X12</f>
        <v>4011</v>
      </c>
      <c r="V79" s="40">
        <v>3886</v>
      </c>
      <c r="W79" s="40">
        <v>3833</v>
      </c>
      <c r="X79" s="40">
        <v>3621</v>
      </c>
      <c r="Y79" s="77"/>
      <c r="Z79" s="77"/>
    </row>
    <row r="80" spans="2:26" s="9" customFormat="1">
      <c r="B80" s="13" t="s">
        <v>130</v>
      </c>
      <c r="C80" s="30">
        <f>C14+D14+F14+G14</f>
        <v>4616</v>
      </c>
      <c r="D80" s="30">
        <f>D14+F14+G14+H14</f>
        <v>4089</v>
      </c>
      <c r="E80" s="30">
        <f>F14+G14+H14+I14</f>
        <v>3777</v>
      </c>
      <c r="F80" s="30">
        <f>F14+G14+H14+I14</f>
        <v>3777</v>
      </c>
      <c r="G80" s="30">
        <f>G14+H14+I14+K14</f>
        <v>2949</v>
      </c>
      <c r="H80" s="30">
        <f>H14+I14+K14+L14</f>
        <v>3011</v>
      </c>
      <c r="I80" s="30">
        <f>I14+K14+L14+M14</f>
        <v>3392</v>
      </c>
      <c r="J80" s="30">
        <f>K14+L14+M14+N14</f>
        <v>3543</v>
      </c>
      <c r="K80" s="30">
        <f>K14+L14+M14+N14</f>
        <v>3543</v>
      </c>
      <c r="L80" s="30">
        <f>L14+M14+N14+P14</f>
        <v>4340</v>
      </c>
      <c r="M80" s="30">
        <f>M14+N14+P14+Q14</f>
        <v>4493</v>
      </c>
      <c r="N80" s="30">
        <f>N14+P14+Q14+R14</f>
        <v>4530</v>
      </c>
      <c r="O80" s="30">
        <f>P14+Q14+R14+S14</f>
        <v>4488</v>
      </c>
      <c r="P80" s="30">
        <f>P14+Q14+R14+S14</f>
        <v>4488</v>
      </c>
      <c r="Q80" s="30">
        <f>Q14+R14+S14+U14</f>
        <v>4662</v>
      </c>
      <c r="R80" s="30">
        <f>R14+S14+U14+V14</f>
        <v>4453</v>
      </c>
      <c r="S80" s="30">
        <f>S14+U14+V14+W14</f>
        <v>4205</v>
      </c>
      <c r="T80" s="40">
        <f>T14</f>
        <v>4440</v>
      </c>
      <c r="U80" s="40">
        <f>U14+V14+W14+X14</f>
        <v>4440</v>
      </c>
      <c r="V80" s="40">
        <v>4103</v>
      </c>
      <c r="W80" s="40">
        <v>4037</v>
      </c>
      <c r="X80" s="40">
        <v>3797</v>
      </c>
      <c r="Y80" s="77"/>
      <c r="Z80" s="77"/>
    </row>
    <row r="81" spans="2:28" s="9" customFormat="1">
      <c r="B81" s="13" t="s">
        <v>154</v>
      </c>
      <c r="C81" s="40">
        <v>39544</v>
      </c>
      <c r="D81" s="40">
        <v>40330</v>
      </c>
      <c r="E81" s="40">
        <v>41576</v>
      </c>
      <c r="F81" s="40">
        <v>41576</v>
      </c>
      <c r="G81" s="40">
        <v>42587</v>
      </c>
      <c r="H81" s="40">
        <v>43459</v>
      </c>
      <c r="I81" s="40">
        <v>43452</v>
      </c>
      <c r="J81" s="40">
        <v>42729</v>
      </c>
      <c r="K81" s="40">
        <v>42729</v>
      </c>
      <c r="L81" s="40">
        <v>41234</v>
      </c>
      <c r="M81" s="40">
        <v>39561</v>
      </c>
      <c r="N81" s="40">
        <v>38159</v>
      </c>
      <c r="O81" s="40">
        <v>36628</v>
      </c>
      <c r="P81" s="40">
        <v>36628</v>
      </c>
      <c r="Q81" s="40">
        <v>35877</v>
      </c>
      <c r="R81" s="40">
        <v>34855</v>
      </c>
      <c r="S81" s="40">
        <v>34183</v>
      </c>
      <c r="T81" s="40">
        <v>33875</v>
      </c>
      <c r="U81" s="40">
        <v>33875</v>
      </c>
      <c r="V81" s="40">
        <v>33914</v>
      </c>
      <c r="W81" s="40">
        <v>33792</v>
      </c>
      <c r="X81" s="40">
        <v>31187</v>
      </c>
      <c r="Y81" s="77"/>
      <c r="Z81" s="77"/>
    </row>
    <row r="82" spans="2:28" s="9" customFormat="1">
      <c r="B82" s="13" t="s">
        <v>155</v>
      </c>
      <c r="C82" s="40">
        <v>39415</v>
      </c>
      <c r="D82" s="40">
        <v>40209</v>
      </c>
      <c r="E82" s="40">
        <v>41459</v>
      </c>
      <c r="F82" s="40">
        <v>41459</v>
      </c>
      <c r="G82" s="40">
        <v>42473</v>
      </c>
      <c r="H82" s="40">
        <v>43357</v>
      </c>
      <c r="I82" s="40">
        <v>43346</v>
      </c>
      <c r="J82" s="40">
        <v>42633</v>
      </c>
      <c r="K82" s="40">
        <v>42633</v>
      </c>
      <c r="L82" s="40">
        <v>41139</v>
      </c>
      <c r="M82" s="40">
        <v>39461</v>
      </c>
      <c r="N82" s="40">
        <v>38043</v>
      </c>
      <c r="O82" s="40">
        <v>36494</v>
      </c>
      <c r="P82" s="40">
        <v>36494</v>
      </c>
      <c r="Q82" s="40">
        <v>35748</v>
      </c>
      <c r="R82" s="40">
        <v>34743</v>
      </c>
      <c r="S82" s="40">
        <v>34091</v>
      </c>
      <c r="T82" s="40">
        <v>33813</v>
      </c>
      <c r="U82" s="40">
        <v>33813</v>
      </c>
      <c r="V82" s="40">
        <v>33870</v>
      </c>
      <c r="W82" s="40">
        <v>33758</v>
      </c>
      <c r="X82" s="40">
        <v>31165</v>
      </c>
      <c r="Y82" s="77"/>
      <c r="Z82" s="77"/>
    </row>
    <row r="83" spans="2:28" s="9" customFormat="1">
      <c r="B83" s="82" t="s">
        <v>107</v>
      </c>
      <c r="C83" s="83">
        <f t="shared" ref="C83:D83" si="116">C79/C81</f>
        <v>0.12090329759255512</v>
      </c>
      <c r="D83" s="83">
        <f t="shared" si="116"/>
        <v>0.10592610959583437</v>
      </c>
      <c r="E83" s="83">
        <f t="shared" ref="E83:G83" si="117">E79/E81</f>
        <v>9.8494323648258608E-2</v>
      </c>
      <c r="F83" s="83">
        <f t="shared" si="117"/>
        <v>9.8494323648258608E-2</v>
      </c>
      <c r="G83" s="83">
        <f t="shared" si="117"/>
        <v>9.4042783008899428E-2</v>
      </c>
      <c r="H83" s="83">
        <f t="shared" ref="H83:I83" si="118">H79/H81</f>
        <v>9.4295773027451166E-2</v>
      </c>
      <c r="I83" s="83">
        <f t="shared" si="118"/>
        <v>0.10383871858602596</v>
      </c>
      <c r="J83" s="83">
        <f t="shared" ref="J83:O83" si="119">J79/J81</f>
        <v>0.10863816143602706</v>
      </c>
      <c r="K83" s="83">
        <f t="shared" si="119"/>
        <v>0.10863816143602706</v>
      </c>
      <c r="L83" s="83">
        <f t="shared" si="119"/>
        <v>0.11245574040840084</v>
      </c>
      <c r="M83" s="83">
        <f t="shared" si="119"/>
        <v>0.11890498217941912</v>
      </c>
      <c r="N83" s="83">
        <f t="shared" si="119"/>
        <v>0.12233024974449017</v>
      </c>
      <c r="O83" s="83">
        <f t="shared" si="119"/>
        <v>0.12635142513923775</v>
      </c>
      <c r="P83" s="83">
        <f t="shared" ref="P83" si="120">P79/P81</f>
        <v>0.12635142513923775</v>
      </c>
      <c r="Q83" s="83">
        <f>Q79/Q81</f>
        <v>0.12793711848816791</v>
      </c>
      <c r="R83" s="83">
        <f t="shared" ref="R83:T84" si="121">R79/R81</f>
        <v>0.1257495337828145</v>
      </c>
      <c r="S83" s="83">
        <f t="shared" si="121"/>
        <v>0.1222244975572653</v>
      </c>
      <c r="T83" s="83">
        <f t="shared" si="121"/>
        <v>0.11840590405904058</v>
      </c>
      <c r="U83" s="83">
        <f t="shared" ref="U83:X83" si="122">U79/U81</f>
        <v>0.11840590405904058</v>
      </c>
      <c r="V83" s="83">
        <f t="shared" si="122"/>
        <v>0.11458394763224627</v>
      </c>
      <c r="W83" s="83">
        <f t="shared" si="122"/>
        <v>0.11342921401515152</v>
      </c>
      <c r="X83" s="83">
        <f t="shared" si="122"/>
        <v>0.11610606983679098</v>
      </c>
      <c r="Y83" s="77"/>
      <c r="Z83" s="77"/>
    </row>
    <row r="84" spans="2:28" s="9" customFormat="1">
      <c r="B84" s="84" t="s">
        <v>129</v>
      </c>
      <c r="C84" s="85">
        <f t="shared" ref="C84:D84" si="123">C80/C82</f>
        <v>0.11711277432449575</v>
      </c>
      <c r="D84" s="85">
        <f t="shared" si="123"/>
        <v>0.10169365067522197</v>
      </c>
      <c r="E84" s="85">
        <f t="shared" ref="E84:G84" si="124">E80/E82</f>
        <v>9.110205263030946E-2</v>
      </c>
      <c r="F84" s="85">
        <f t="shared" si="124"/>
        <v>9.110205263030946E-2</v>
      </c>
      <c r="G84" s="85">
        <f t="shared" si="124"/>
        <v>6.9432345254632349E-2</v>
      </c>
      <c r="H84" s="85">
        <f t="shared" ref="H84:I84" si="125">H80/H82</f>
        <v>6.9446686809511729E-2</v>
      </c>
      <c r="I84" s="85">
        <f t="shared" si="125"/>
        <v>7.8254048816499791E-2</v>
      </c>
      <c r="J84" s="85">
        <f t="shared" ref="J84" si="126">J80/J82</f>
        <v>8.310463725283232E-2</v>
      </c>
      <c r="K84" s="85">
        <f t="shared" ref="K84:L84" si="127">K80/K82</f>
        <v>8.310463725283232E-2</v>
      </c>
      <c r="L84" s="85">
        <f t="shared" si="127"/>
        <v>0.10549600136123873</v>
      </c>
      <c r="M84" s="85">
        <f t="shared" ref="M84:N84" si="128">M80/M82</f>
        <v>0.11385925344010542</v>
      </c>
      <c r="N84" s="85">
        <f t="shared" si="128"/>
        <v>0.1190757826669821</v>
      </c>
      <c r="O84" s="85">
        <f t="shared" ref="O84:Q84" si="129">O80/O82</f>
        <v>0.12297911985531869</v>
      </c>
      <c r="P84" s="85">
        <f t="shared" si="129"/>
        <v>0.12297911985531869</v>
      </c>
      <c r="Q84" s="85">
        <f t="shared" si="129"/>
        <v>0.13041289023162134</v>
      </c>
      <c r="R84" s="85">
        <f t="shared" si="121"/>
        <v>0.12816970324957547</v>
      </c>
      <c r="S84" s="85">
        <f t="shared" si="121"/>
        <v>0.12334633774309935</v>
      </c>
      <c r="T84" s="85">
        <f t="shared" si="121"/>
        <v>0.13131044272912784</v>
      </c>
      <c r="U84" s="85">
        <f t="shared" ref="U84:X84" si="130">U80/U82</f>
        <v>0.13131044272912784</v>
      </c>
      <c r="V84" s="85">
        <f t="shared" si="130"/>
        <v>0.1211396516090936</v>
      </c>
      <c r="W84" s="85">
        <f t="shared" si="130"/>
        <v>0.11958646839267729</v>
      </c>
      <c r="X84" s="85">
        <f t="shared" si="130"/>
        <v>0.12183539226696614</v>
      </c>
      <c r="Y84" s="77"/>
      <c r="Z84" s="77"/>
    </row>
    <row r="85" spans="2:28" s="9" customFormat="1">
      <c r="B85" s="119" t="s">
        <v>131</v>
      </c>
      <c r="C85" s="119"/>
      <c r="D85" s="119"/>
      <c r="E85" s="119"/>
      <c r="F85" s="119"/>
      <c r="G85" s="119"/>
      <c r="H85" s="119"/>
      <c r="I85" s="68"/>
      <c r="J85" s="68"/>
      <c r="K85" s="68"/>
      <c r="L85" s="68"/>
      <c r="M85" s="68"/>
      <c r="N85" s="68"/>
      <c r="O85" s="68"/>
      <c r="P85" s="68"/>
      <c r="Q85" s="68"/>
      <c r="R85" s="68"/>
      <c r="S85" s="68"/>
      <c r="Y85" s="77"/>
      <c r="Z85" s="77"/>
    </row>
    <row r="86" spans="2:28" s="9" customFormat="1">
      <c r="B86" s="68"/>
      <c r="C86" s="68"/>
      <c r="D86" s="68"/>
      <c r="E86" s="68"/>
      <c r="F86" s="68"/>
      <c r="G86" s="68"/>
      <c r="H86" s="68"/>
      <c r="I86" s="68"/>
      <c r="J86" s="68"/>
      <c r="K86" s="68"/>
      <c r="L86" s="68"/>
      <c r="M86" s="68"/>
      <c r="N86" s="68"/>
      <c r="O86" s="68"/>
      <c r="P86" s="68"/>
      <c r="Q86" s="68"/>
      <c r="R86" s="68"/>
      <c r="S86" s="68"/>
      <c r="T86" s="40"/>
      <c r="U86" s="40"/>
      <c r="V86" s="40"/>
      <c r="W86" s="40"/>
      <c r="X86" s="40"/>
      <c r="Y86" s="77"/>
      <c r="Z86" s="77"/>
    </row>
    <row r="87" spans="2:28" s="9" customFormat="1">
      <c r="T87" s="40"/>
      <c r="U87" s="40"/>
      <c r="V87" s="40"/>
      <c r="W87" s="40"/>
      <c r="X87" s="40"/>
      <c r="Y87" s="77"/>
      <c r="Z87" s="77"/>
    </row>
    <row r="88" spans="2:28" s="9" customFormat="1">
      <c r="B88" s="4" t="s">
        <v>286</v>
      </c>
      <c r="C88" s="3" t="s">
        <v>297</v>
      </c>
      <c r="D88" s="3" t="s">
        <v>282</v>
      </c>
      <c r="E88" s="3" t="s">
        <v>278</v>
      </c>
      <c r="F88" s="3" t="s">
        <v>279</v>
      </c>
      <c r="G88" s="3" t="s">
        <v>275</v>
      </c>
      <c r="H88" s="3" t="s">
        <v>273</v>
      </c>
      <c r="I88" s="3" t="s">
        <v>265</v>
      </c>
      <c r="J88" s="3" t="s">
        <v>261</v>
      </c>
      <c r="K88" s="3" t="s">
        <v>262</v>
      </c>
      <c r="L88" s="3" t="s">
        <v>259</v>
      </c>
      <c r="M88" s="3" t="s">
        <v>243</v>
      </c>
      <c r="N88" s="3" t="s">
        <v>237</v>
      </c>
      <c r="O88" s="3" t="s">
        <v>232</v>
      </c>
      <c r="P88" s="3" t="s">
        <v>233</v>
      </c>
      <c r="Q88" s="3" t="s">
        <v>231</v>
      </c>
      <c r="R88" s="3" t="s">
        <v>177</v>
      </c>
      <c r="S88" s="3" t="s">
        <v>157</v>
      </c>
      <c r="T88" s="3" t="s">
        <v>156</v>
      </c>
      <c r="U88" s="3" t="s">
        <v>61</v>
      </c>
      <c r="V88" s="3" t="s">
        <v>69</v>
      </c>
      <c r="W88" s="3" t="s">
        <v>60</v>
      </c>
      <c r="X88" s="3" t="s">
        <v>59</v>
      </c>
      <c r="Y88" s="77"/>
      <c r="Z88" s="77"/>
    </row>
    <row r="89" spans="2:28" s="9" customFormat="1">
      <c r="B89" s="13" t="s">
        <v>135</v>
      </c>
      <c r="C89" s="30">
        <f>C4+D4+F4+G4</f>
        <v>31601</v>
      </c>
      <c r="D89" s="30">
        <f>D4+F4+G4+H4</f>
        <v>29995</v>
      </c>
      <c r="E89" s="30">
        <f>E4</f>
        <v>30258</v>
      </c>
      <c r="F89" s="30">
        <f>F4+G4+H4+I4</f>
        <v>30258</v>
      </c>
      <c r="G89" s="30">
        <f>G4+H4+I4+K4</f>
        <v>30827</v>
      </c>
      <c r="H89" s="30">
        <f>H4+I4+K4+L4</f>
        <v>31782</v>
      </c>
      <c r="I89" s="30">
        <f>I4+K4+L4+M4</f>
        <v>33338</v>
      </c>
      <c r="J89" s="30">
        <f>J4</f>
        <v>33573</v>
      </c>
      <c r="K89" s="30">
        <f>K4+L4+M4+N4</f>
        <v>33573</v>
      </c>
      <c r="L89" s="30">
        <f>L4+M4+N4+P4</f>
        <v>33046</v>
      </c>
      <c r="M89" s="30">
        <f>M4+N4+P4+Q4</f>
        <v>32552</v>
      </c>
      <c r="N89" s="30">
        <f>N4+P4+Q4+R4</f>
        <v>31980</v>
      </c>
      <c r="O89" s="30">
        <f>O4</f>
        <v>31117</v>
      </c>
      <c r="P89" s="30">
        <f>P4+Q4+R4+S4</f>
        <v>31117</v>
      </c>
      <c r="Q89" s="30">
        <f>Q4+R4+S4+U4</f>
        <v>30465</v>
      </c>
      <c r="R89" s="30">
        <f>R4+S4+U4+V4</f>
        <v>29482</v>
      </c>
      <c r="S89" s="30">
        <f>S4+U4+V4+W4</f>
        <v>28862</v>
      </c>
      <c r="T89" s="40">
        <f>T4</f>
        <v>28441</v>
      </c>
      <c r="U89" s="30">
        <f>U4+V4+W4+X4</f>
        <v>28441</v>
      </c>
      <c r="V89" s="40">
        <f>V4+W4+X4+7434</f>
        <v>28892</v>
      </c>
      <c r="W89" s="40">
        <f>W4+X4+7434+7072</f>
        <v>29334</v>
      </c>
      <c r="X89" s="40">
        <v>28483</v>
      </c>
      <c r="Y89" s="77"/>
      <c r="Z89" s="77"/>
    </row>
    <row r="90" spans="2:28" s="9" customFormat="1">
      <c r="B90" s="13" t="s">
        <v>134</v>
      </c>
      <c r="C90" s="40">
        <v>39415</v>
      </c>
      <c r="D90" s="40">
        <v>40209</v>
      </c>
      <c r="E90" s="40">
        <v>41459</v>
      </c>
      <c r="F90" s="40">
        <v>41459</v>
      </c>
      <c r="G90" s="40">
        <v>42473</v>
      </c>
      <c r="H90" s="40">
        <v>43357</v>
      </c>
      <c r="I90" s="40">
        <v>43346</v>
      </c>
      <c r="J90" s="40">
        <v>42633</v>
      </c>
      <c r="K90" s="40">
        <v>42633</v>
      </c>
      <c r="L90" s="40">
        <v>41139</v>
      </c>
      <c r="M90" s="40">
        <v>39461</v>
      </c>
      <c r="N90" s="40">
        <v>38043</v>
      </c>
      <c r="O90" s="40">
        <v>36494</v>
      </c>
      <c r="P90" s="40">
        <v>36494</v>
      </c>
      <c r="Q90" s="40">
        <v>35748</v>
      </c>
      <c r="R90" s="40">
        <v>34743</v>
      </c>
      <c r="S90" s="40">
        <v>34091</v>
      </c>
      <c r="T90" s="40">
        <v>33813</v>
      </c>
      <c r="U90" s="40">
        <v>33813</v>
      </c>
      <c r="V90" s="40">
        <v>33870</v>
      </c>
      <c r="W90" s="40">
        <v>33758</v>
      </c>
      <c r="X90" s="40">
        <v>31165</v>
      </c>
      <c r="Y90" s="91"/>
      <c r="Z90" s="80"/>
      <c r="AA90" s="67"/>
      <c r="AB90" s="67"/>
    </row>
    <row r="91" spans="2:28" s="9" customFormat="1">
      <c r="B91" s="65" t="s">
        <v>153</v>
      </c>
      <c r="C91" s="101">
        <f t="shared" ref="C91:D91" si="131">C89/C90</f>
        <v>0.80175060256247621</v>
      </c>
      <c r="D91" s="101">
        <f t="shared" si="131"/>
        <v>0.74597726877067327</v>
      </c>
      <c r="E91" s="101">
        <f t="shared" ref="E91:H91" si="132">E89/E90</f>
        <v>0.72982947007887311</v>
      </c>
      <c r="F91" s="101">
        <f t="shared" si="132"/>
        <v>0.72982947007887311</v>
      </c>
      <c r="G91" s="101">
        <f t="shared" si="132"/>
        <v>0.72580227438608058</v>
      </c>
      <c r="H91" s="101">
        <f t="shared" si="132"/>
        <v>0.73303042184653</v>
      </c>
      <c r="I91" s="101">
        <f t="shared" ref="I91:L91" si="133">I89/I90</f>
        <v>0.76911364370414803</v>
      </c>
      <c r="J91" s="101">
        <f t="shared" ref="J91" si="134">J89/J90</f>
        <v>0.78748856519597499</v>
      </c>
      <c r="K91" s="101">
        <f t="shared" si="133"/>
        <v>0.78748856519597499</v>
      </c>
      <c r="L91" s="101">
        <f t="shared" si="133"/>
        <v>0.80327669607914631</v>
      </c>
      <c r="M91" s="101">
        <f t="shared" ref="M91:V91" si="135">M89/M90</f>
        <v>0.82491573959098852</v>
      </c>
      <c r="N91" s="101">
        <f t="shared" si="135"/>
        <v>0.84062771074836373</v>
      </c>
      <c r="O91" s="101">
        <f t="shared" si="135"/>
        <v>0.85266071134981092</v>
      </c>
      <c r="P91" s="101">
        <f t="shared" si="135"/>
        <v>0.85266071134981092</v>
      </c>
      <c r="Q91" s="101">
        <f t="shared" si="135"/>
        <v>0.85221550855991945</v>
      </c>
      <c r="R91" s="101">
        <f t="shared" si="135"/>
        <v>0.84857381343004346</v>
      </c>
      <c r="S91" s="101">
        <f t="shared" si="135"/>
        <v>0.84661640902290924</v>
      </c>
      <c r="T91" s="101">
        <f t="shared" si="135"/>
        <v>0.84112619406737055</v>
      </c>
      <c r="U91" s="101">
        <f t="shared" si="135"/>
        <v>0.84112619406737055</v>
      </c>
      <c r="V91" s="101">
        <f t="shared" si="135"/>
        <v>0.85302627694124589</v>
      </c>
      <c r="W91" s="101">
        <f t="shared" ref="W91:X91" si="136">W89/W90</f>
        <v>0.86894958232122754</v>
      </c>
      <c r="X91" s="101">
        <f t="shared" si="136"/>
        <v>0.91394192202791591</v>
      </c>
      <c r="Y91" s="77"/>
      <c r="Z91" s="77"/>
    </row>
    <row r="92" spans="2:28" s="9" customFormat="1">
      <c r="B92" s="119" t="s">
        <v>148</v>
      </c>
      <c r="C92" s="119"/>
      <c r="D92" s="119"/>
      <c r="E92" s="119"/>
      <c r="F92" s="119"/>
      <c r="G92" s="119"/>
      <c r="H92" s="119"/>
      <c r="I92" s="68"/>
      <c r="J92" s="68"/>
      <c r="K92" s="68"/>
      <c r="L92" s="68"/>
      <c r="M92" s="68"/>
      <c r="N92" s="68"/>
      <c r="O92" s="68"/>
      <c r="P92" s="68"/>
      <c r="Q92" s="68"/>
      <c r="R92" s="68"/>
      <c r="S92" s="68"/>
      <c r="Y92" s="77"/>
      <c r="Z92" s="81"/>
    </row>
    <row r="93" spans="2:28" s="9" customFormat="1">
      <c r="Y93" s="77"/>
      <c r="Z93" s="77"/>
    </row>
    <row r="94" spans="2:28" s="9" customFormat="1">
      <c r="V94" s="92"/>
      <c r="W94" s="92"/>
      <c r="Y94" s="77"/>
      <c r="Z94" s="77"/>
    </row>
    <row r="95" spans="2:28" s="9" customFormat="1">
      <c r="B95" s="4" t="s">
        <v>287</v>
      </c>
      <c r="C95" s="3" t="s">
        <v>297</v>
      </c>
      <c r="D95" s="3" t="s">
        <v>282</v>
      </c>
      <c r="E95" s="3" t="s">
        <v>278</v>
      </c>
      <c r="F95" s="3" t="s">
        <v>279</v>
      </c>
      <c r="G95" s="3" t="s">
        <v>275</v>
      </c>
      <c r="H95" s="3" t="s">
        <v>273</v>
      </c>
      <c r="I95" s="3" t="s">
        <v>265</v>
      </c>
      <c r="J95" s="3" t="s">
        <v>261</v>
      </c>
      <c r="K95" s="3" t="s">
        <v>262</v>
      </c>
      <c r="L95" s="3" t="s">
        <v>259</v>
      </c>
      <c r="M95" s="3" t="s">
        <v>243</v>
      </c>
      <c r="N95" s="3" t="s">
        <v>237</v>
      </c>
      <c r="O95" s="3" t="s">
        <v>232</v>
      </c>
      <c r="P95" s="3" t="s">
        <v>233</v>
      </c>
      <c r="Q95" s="3" t="s">
        <v>231</v>
      </c>
      <c r="R95" s="3" t="s">
        <v>177</v>
      </c>
      <c r="S95" s="3" t="s">
        <v>157</v>
      </c>
      <c r="T95" s="3" t="s">
        <v>156</v>
      </c>
      <c r="U95" s="3" t="s">
        <v>61</v>
      </c>
      <c r="V95" s="3" t="s">
        <v>69</v>
      </c>
      <c r="W95" s="3" t="s">
        <v>60</v>
      </c>
      <c r="X95" s="3" t="s">
        <v>59</v>
      </c>
      <c r="Y95" s="77"/>
      <c r="Z95" s="77"/>
    </row>
    <row r="96" spans="2:28" s="9" customFormat="1">
      <c r="B96" s="13" t="s">
        <v>162</v>
      </c>
      <c r="C96" s="40">
        <v>3481</v>
      </c>
      <c r="D96" s="40">
        <v>3119</v>
      </c>
      <c r="E96" s="40">
        <v>2952</v>
      </c>
      <c r="F96" s="40">
        <v>2952</v>
      </c>
      <c r="G96" s="40">
        <v>2828</v>
      </c>
      <c r="H96" s="40">
        <v>2969</v>
      </c>
      <c r="I96" s="40">
        <v>3212</v>
      </c>
      <c r="J96" s="40">
        <v>3222</v>
      </c>
      <c r="K96" s="40">
        <v>3222</v>
      </c>
      <c r="L96" s="40">
        <v>3251</v>
      </c>
      <c r="M96" s="40">
        <v>3290</v>
      </c>
      <c r="N96" s="40">
        <v>3301</v>
      </c>
      <c r="O96" s="40">
        <v>3345</v>
      </c>
      <c r="P96" s="40">
        <v>3345</v>
      </c>
      <c r="Q96" s="40">
        <v>3281</v>
      </c>
      <c r="R96" s="40">
        <v>3143</v>
      </c>
      <c r="S96" s="40">
        <v>3013</v>
      </c>
      <c r="T96" s="40">
        <v>2934</v>
      </c>
      <c r="U96" s="40">
        <v>2934</v>
      </c>
      <c r="V96" s="40">
        <v>2913</v>
      </c>
      <c r="W96" s="40">
        <v>2910</v>
      </c>
      <c r="X96" s="40">
        <v>2741</v>
      </c>
      <c r="Y96" s="40"/>
      <c r="Z96" s="77"/>
    </row>
    <row r="97" spans="2:26" s="9" customFormat="1">
      <c r="B97" s="13" t="s">
        <v>161</v>
      </c>
      <c r="C97" s="30">
        <f>'BS '!C24</f>
        <v>30380</v>
      </c>
      <c r="D97" s="30">
        <f>'BS '!D24</f>
        <v>31027</v>
      </c>
      <c r="E97" s="30">
        <f>'BS '!E24</f>
        <v>28953</v>
      </c>
      <c r="F97" s="30">
        <f>'BS '!E24</f>
        <v>28953</v>
      </c>
      <c r="G97" s="30">
        <f>'BS '!F24</f>
        <v>29887</v>
      </c>
      <c r="H97" s="30">
        <f>'BS '!G24</f>
        <v>29622</v>
      </c>
      <c r="I97" s="30">
        <f>'BS '!H24</f>
        <v>30764</v>
      </c>
      <c r="J97" s="30">
        <f>'BS '!I24</f>
        <v>28861</v>
      </c>
      <c r="K97" s="30">
        <f>'BS '!I24</f>
        <v>28861</v>
      </c>
      <c r="L97" s="30">
        <f>'BS '!J24</f>
        <v>32116</v>
      </c>
      <c r="M97" s="30">
        <f>'BS '!K24</f>
        <v>30946</v>
      </c>
      <c r="N97" s="30">
        <f>'BS '!L24</f>
        <v>29988</v>
      </c>
      <c r="O97" s="40">
        <f>'BS '!M24</f>
        <v>29767</v>
      </c>
      <c r="P97" s="40">
        <f>'BS '!M24</f>
        <v>29767</v>
      </c>
      <c r="Q97" s="40">
        <f>'BS '!N24</f>
        <v>29535</v>
      </c>
      <c r="R97" s="40">
        <f>'BS '!O24</f>
        <v>29312</v>
      </c>
      <c r="S97" s="40">
        <f>'BS '!P24</f>
        <v>29302</v>
      </c>
      <c r="T97" s="40">
        <f>'BS '!Q24</f>
        <v>27216</v>
      </c>
      <c r="U97" s="40">
        <f>'BS '!Q24</f>
        <v>27216</v>
      </c>
      <c r="V97" s="40">
        <f>'BS '!R24</f>
        <v>26103</v>
      </c>
      <c r="W97" s="40">
        <f>'BS '!S24</f>
        <v>25939</v>
      </c>
      <c r="X97" s="40">
        <f>'BS '!T24</f>
        <v>26309</v>
      </c>
      <c r="Y97" s="77"/>
      <c r="Z97" s="77"/>
    </row>
    <row r="98" spans="2:26" s="9" customFormat="1">
      <c r="B98" s="13" t="s">
        <v>158</v>
      </c>
      <c r="C98" s="40">
        <f t="shared" ref="C98:L98" si="137">(C97+H97)/2</f>
        <v>30001</v>
      </c>
      <c r="D98" s="40">
        <f t="shared" si="137"/>
        <v>30895.5</v>
      </c>
      <c r="E98" s="40">
        <f t="shared" si="137"/>
        <v>28907</v>
      </c>
      <c r="F98" s="40">
        <f t="shared" si="137"/>
        <v>28907</v>
      </c>
      <c r="G98" s="40">
        <f t="shared" si="137"/>
        <v>31001.5</v>
      </c>
      <c r="H98" s="40">
        <f t="shared" si="137"/>
        <v>30284</v>
      </c>
      <c r="I98" s="40">
        <f t="shared" si="137"/>
        <v>30376</v>
      </c>
      <c r="J98" s="40">
        <f t="shared" si="137"/>
        <v>29314</v>
      </c>
      <c r="K98" s="40">
        <f t="shared" si="137"/>
        <v>29314</v>
      </c>
      <c r="L98" s="40">
        <f t="shared" si="137"/>
        <v>30825.5</v>
      </c>
      <c r="M98" s="40">
        <f t="shared" ref="M98:S98" si="138">(M97+R97)/2</f>
        <v>30129</v>
      </c>
      <c r="N98" s="40">
        <f t="shared" si="138"/>
        <v>29645</v>
      </c>
      <c r="O98" s="40">
        <f t="shared" si="138"/>
        <v>28491.5</v>
      </c>
      <c r="P98" s="40">
        <f t="shared" si="138"/>
        <v>28491.5</v>
      </c>
      <c r="Q98" s="40">
        <f t="shared" si="138"/>
        <v>27819</v>
      </c>
      <c r="R98" s="40">
        <f t="shared" si="138"/>
        <v>27625.5</v>
      </c>
      <c r="S98" s="40">
        <f t="shared" si="138"/>
        <v>27805.5</v>
      </c>
      <c r="T98" s="40">
        <f>(T97+25137)/2</f>
        <v>26176.5</v>
      </c>
      <c r="U98" s="40">
        <f>(U97+25137)/2</f>
        <v>26176.5</v>
      </c>
      <c r="V98" s="40">
        <f>(V97+24443)/2</f>
        <v>25273</v>
      </c>
      <c r="W98" s="40">
        <f>(W97+23268)/2</f>
        <v>24603.5</v>
      </c>
      <c r="X98" s="40">
        <v>22719</v>
      </c>
      <c r="Y98" s="77"/>
      <c r="Z98" s="77"/>
    </row>
    <row r="99" spans="2:26" s="9" customFormat="1">
      <c r="B99" s="93" t="s">
        <v>160</v>
      </c>
      <c r="C99" s="95">
        <f t="shared" ref="C99:D99" si="139">C96/C98</f>
        <v>0.11602946568447718</v>
      </c>
      <c r="D99" s="95">
        <f t="shared" si="139"/>
        <v>0.10095321325112071</v>
      </c>
      <c r="E99" s="95">
        <f t="shared" ref="E99" si="140">E96/E98</f>
        <v>0.10212059362784101</v>
      </c>
      <c r="F99" s="95">
        <f t="shared" ref="F99" si="141">F96/F98</f>
        <v>0.10212059362784101</v>
      </c>
      <c r="G99" s="95">
        <f t="shared" ref="G99:H99" si="142">G96/G98</f>
        <v>9.1221392513265484E-2</v>
      </c>
      <c r="H99" s="95">
        <f t="shared" si="142"/>
        <v>9.8038568220842684E-2</v>
      </c>
      <c r="I99" s="95">
        <f t="shared" ref="I99:O99" si="143">I96/I98</f>
        <v>0.1057413747695549</v>
      </c>
      <c r="J99" s="95">
        <f t="shared" si="143"/>
        <v>0.10991335198198812</v>
      </c>
      <c r="K99" s="95">
        <f t="shared" si="143"/>
        <v>0.10991335198198812</v>
      </c>
      <c r="L99" s="95">
        <f t="shared" si="143"/>
        <v>0.10546463155504371</v>
      </c>
      <c r="M99" s="95">
        <f t="shared" si="143"/>
        <v>0.10919711905473133</v>
      </c>
      <c r="N99" s="95">
        <f t="shared" si="143"/>
        <v>0.111350986675662</v>
      </c>
      <c r="O99" s="95">
        <f t="shared" si="143"/>
        <v>0.11740343611252479</v>
      </c>
      <c r="P99" s="95">
        <f t="shared" ref="P99:X99" si="144">P96/P98</f>
        <v>0.11740343611252479</v>
      </c>
      <c r="Q99" s="95">
        <f t="shared" si="144"/>
        <v>0.11794097559222115</v>
      </c>
      <c r="R99" s="95">
        <f t="shared" si="144"/>
        <v>0.11377169643988344</v>
      </c>
      <c r="S99" s="95">
        <f>S96/S98</f>
        <v>0.10835985686285088</v>
      </c>
      <c r="T99" s="95">
        <f>T96/T98</f>
        <v>0.11208526731992435</v>
      </c>
      <c r="U99" s="95">
        <f t="shared" si="144"/>
        <v>0.11208526731992435</v>
      </c>
      <c r="V99" s="95">
        <f t="shared" si="144"/>
        <v>0.11526134610058165</v>
      </c>
      <c r="W99" s="95">
        <f t="shared" si="144"/>
        <v>0.11827585506127176</v>
      </c>
      <c r="X99" s="95">
        <f t="shared" si="144"/>
        <v>0.12064791584136626</v>
      </c>
      <c r="Y99" s="77"/>
      <c r="Z99" s="77"/>
    </row>
    <row r="100" spans="2:26" s="9" customFormat="1">
      <c r="B100" s="13" t="s">
        <v>162</v>
      </c>
      <c r="C100" s="40">
        <f>C20+D20+F20+G20</f>
        <v>3408</v>
      </c>
      <c r="D100" s="40">
        <f>D20+F20+G20+H20</f>
        <v>2988</v>
      </c>
      <c r="E100" s="40">
        <f>E20</f>
        <v>2711</v>
      </c>
      <c r="F100" s="40">
        <f>F20+G20+H20+I20</f>
        <v>2711</v>
      </c>
      <c r="G100" s="40">
        <f>G20+H20+I20+K20</f>
        <v>-467</v>
      </c>
      <c r="H100" s="40">
        <f>H20+I20+K20+L20</f>
        <v>-458</v>
      </c>
      <c r="I100" s="40">
        <f>I20+K20+L20+M20</f>
        <v>-223</v>
      </c>
      <c r="J100" s="40">
        <f>J20</f>
        <v>-199</v>
      </c>
      <c r="K100" s="40">
        <f>K20+L20+M20+N20</f>
        <v>-199</v>
      </c>
      <c r="L100" s="40">
        <f>L20+M20+N20+P20</f>
        <v>2920</v>
      </c>
      <c r="M100" s="40">
        <f>M20+N20+P20+Q20</f>
        <v>3042</v>
      </c>
      <c r="N100" s="40">
        <f>N20+P20+Q20+R20</f>
        <v>3132</v>
      </c>
      <c r="O100" s="40">
        <f>O20</f>
        <v>3190</v>
      </c>
      <c r="P100" s="40">
        <f>P20+Q20+R20+S20</f>
        <v>3190</v>
      </c>
      <c r="Q100" s="40">
        <f>Q20+R20+S20+U20</f>
        <v>2862</v>
      </c>
      <c r="R100" s="40">
        <f>R20+S20+U20+V20</f>
        <v>2714</v>
      </c>
      <c r="S100" s="40">
        <f>S20+U20+V20+W20</f>
        <v>2554</v>
      </c>
      <c r="T100" s="40">
        <f>T20</f>
        <v>2874</v>
      </c>
      <c r="U100" s="40">
        <f>U20+V20+W20+X20</f>
        <v>2874</v>
      </c>
      <c r="V100" s="40">
        <f>V20+W20+X20+519</f>
        <v>3120</v>
      </c>
      <c r="W100" s="40">
        <f>W20+X20+519+631</f>
        <v>3116</v>
      </c>
      <c r="X100" s="40">
        <v>7285</v>
      </c>
      <c r="Y100" s="77"/>
      <c r="Z100" s="77"/>
    </row>
    <row r="101" spans="2:26" s="9" customFormat="1">
      <c r="B101" s="13" t="s">
        <v>161</v>
      </c>
      <c r="C101" s="30">
        <f>'BS '!C24</f>
        <v>30380</v>
      </c>
      <c r="D101" s="30">
        <f>'BS '!D24</f>
        <v>31027</v>
      </c>
      <c r="E101" s="30">
        <f>'BS '!E24</f>
        <v>28953</v>
      </c>
      <c r="F101" s="30">
        <f>'BS '!E24</f>
        <v>28953</v>
      </c>
      <c r="G101" s="30">
        <f>'BS '!F24</f>
        <v>29887</v>
      </c>
      <c r="H101" s="30">
        <f>'BS '!G24</f>
        <v>29622</v>
      </c>
      <c r="I101" s="30">
        <f>'BS '!H24</f>
        <v>30764</v>
      </c>
      <c r="J101" s="30">
        <f>'BS '!I24</f>
        <v>28861</v>
      </c>
      <c r="K101" s="30">
        <f>'BS '!I24</f>
        <v>28861</v>
      </c>
      <c r="L101" s="30">
        <f>'BS '!J24</f>
        <v>32116</v>
      </c>
      <c r="M101" s="30">
        <f>'BS '!K24</f>
        <v>30946</v>
      </c>
      <c r="N101" s="30">
        <f>'BS '!L24</f>
        <v>29988</v>
      </c>
      <c r="O101" s="40">
        <f>'BS '!M24</f>
        <v>29767</v>
      </c>
      <c r="P101" s="40">
        <f>'BS '!M24</f>
        <v>29767</v>
      </c>
      <c r="Q101" s="40">
        <f>'BS '!N24</f>
        <v>29535</v>
      </c>
      <c r="R101" s="40">
        <f>'BS '!O24</f>
        <v>29312</v>
      </c>
      <c r="S101" s="40">
        <f>'BS '!P24</f>
        <v>29302</v>
      </c>
      <c r="T101" s="40">
        <f>'BS '!Q24</f>
        <v>27216</v>
      </c>
      <c r="U101" s="40">
        <f>'BS '!Q24</f>
        <v>27216</v>
      </c>
      <c r="V101" s="40">
        <f>'BS '!R24</f>
        <v>26103</v>
      </c>
      <c r="W101" s="40">
        <f>'BS '!S24</f>
        <v>25939</v>
      </c>
      <c r="X101" s="40">
        <f>'BS '!T24</f>
        <v>26309</v>
      </c>
      <c r="Y101" s="77"/>
      <c r="Z101" s="77"/>
    </row>
    <row r="102" spans="2:26" s="9" customFormat="1">
      <c r="B102" s="13" t="s">
        <v>158</v>
      </c>
      <c r="C102" s="40">
        <f t="shared" ref="C102:S102" si="145">(C101+H101)/2</f>
        <v>30001</v>
      </c>
      <c r="D102" s="40">
        <f t="shared" si="145"/>
        <v>30895.5</v>
      </c>
      <c r="E102" s="40">
        <f t="shared" si="145"/>
        <v>28907</v>
      </c>
      <c r="F102" s="40">
        <f t="shared" si="145"/>
        <v>28907</v>
      </c>
      <c r="G102" s="40">
        <f t="shared" si="145"/>
        <v>31001.5</v>
      </c>
      <c r="H102" s="40">
        <f t="shared" si="145"/>
        <v>30284</v>
      </c>
      <c r="I102" s="40">
        <f t="shared" si="145"/>
        <v>30376</v>
      </c>
      <c r="J102" s="40">
        <f t="shared" si="145"/>
        <v>29314</v>
      </c>
      <c r="K102" s="40">
        <f t="shared" si="145"/>
        <v>29314</v>
      </c>
      <c r="L102" s="40">
        <f t="shared" si="145"/>
        <v>30825.5</v>
      </c>
      <c r="M102" s="40">
        <f t="shared" si="145"/>
        <v>30129</v>
      </c>
      <c r="N102" s="40">
        <f t="shared" si="145"/>
        <v>29645</v>
      </c>
      <c r="O102" s="40">
        <f t="shared" si="145"/>
        <v>28491.5</v>
      </c>
      <c r="P102" s="40">
        <f t="shared" si="145"/>
        <v>28491.5</v>
      </c>
      <c r="Q102" s="40">
        <f t="shared" si="145"/>
        <v>27819</v>
      </c>
      <c r="R102" s="40">
        <f t="shared" si="145"/>
        <v>27625.5</v>
      </c>
      <c r="S102" s="40">
        <f t="shared" si="145"/>
        <v>27805.5</v>
      </c>
      <c r="T102" s="40">
        <f>(T101+25137)/2</f>
        <v>26176.5</v>
      </c>
      <c r="U102" s="40">
        <f>(U101+25137)/2</f>
        <v>26176.5</v>
      </c>
      <c r="V102" s="40">
        <f>(V101+24443)/2</f>
        <v>25273</v>
      </c>
      <c r="W102" s="40">
        <f>(W101+23268)/2</f>
        <v>24603.5</v>
      </c>
      <c r="X102" s="40">
        <v>22719</v>
      </c>
      <c r="Y102" s="77"/>
      <c r="Z102" s="77"/>
    </row>
    <row r="103" spans="2:26" s="9" customFormat="1">
      <c r="B103" s="65" t="s">
        <v>159</v>
      </c>
      <c r="C103" s="94">
        <f t="shared" ref="C103:D103" si="146">C100/C102</f>
        <v>0.11359621345955134</v>
      </c>
      <c r="D103" s="94">
        <f t="shared" si="146"/>
        <v>9.6713113560227215E-2</v>
      </c>
      <c r="E103" s="94">
        <f>E100/E102</f>
        <v>9.3783512643996259E-2</v>
      </c>
      <c r="F103" s="94">
        <f t="shared" ref="F103" si="147">F100/F102</f>
        <v>9.3783512643996259E-2</v>
      </c>
      <c r="G103" s="94">
        <f t="shared" ref="G103:H103" si="148">G100/G102</f>
        <v>-1.5063787236101479E-2</v>
      </c>
      <c r="H103" s="94">
        <f t="shared" si="148"/>
        <v>-1.512349755646546E-2</v>
      </c>
      <c r="I103" s="94">
        <f t="shared" ref="I103:K103" si="149">I100/I102</f>
        <v>-7.3413220963918883E-3</v>
      </c>
      <c r="J103" s="94">
        <f>J100/J102</f>
        <v>-6.7885651906938668E-3</v>
      </c>
      <c r="K103" s="94">
        <f t="shared" si="149"/>
        <v>-6.7885651906938668E-3</v>
      </c>
      <c r="L103" s="94">
        <f t="shared" ref="L103:M103" si="150">L100/L102</f>
        <v>9.4726768422247809E-2</v>
      </c>
      <c r="M103" s="94">
        <f t="shared" si="150"/>
        <v>0.10096584685850842</v>
      </c>
      <c r="N103" s="94">
        <f t="shared" ref="N103:Q103" si="151">N100/N102</f>
        <v>0.10565019396188227</v>
      </c>
      <c r="O103" s="94">
        <f t="shared" si="151"/>
        <v>0.1119632170998368</v>
      </c>
      <c r="P103" s="94">
        <f t="shared" si="151"/>
        <v>0.1119632170998368</v>
      </c>
      <c r="Q103" s="94">
        <f t="shared" si="151"/>
        <v>0.10287932707861533</v>
      </c>
      <c r="R103" s="94">
        <f t="shared" ref="R103:X103" si="152">R100/R102</f>
        <v>9.8242565745416371E-2</v>
      </c>
      <c r="S103" s="94">
        <f t="shared" si="152"/>
        <v>9.185233137328945E-2</v>
      </c>
      <c r="T103" s="94">
        <f>T100/T102</f>
        <v>0.10979313506389318</v>
      </c>
      <c r="U103" s="94">
        <f t="shared" si="152"/>
        <v>0.10979313506389318</v>
      </c>
      <c r="V103" s="94">
        <f t="shared" si="152"/>
        <v>0.12345190519526768</v>
      </c>
      <c r="W103" s="94">
        <f t="shared" si="152"/>
        <v>0.12664864755014529</v>
      </c>
      <c r="X103" s="94">
        <f t="shared" si="152"/>
        <v>0.32065671904573267</v>
      </c>
      <c r="Y103" s="77"/>
      <c r="Z103" s="77"/>
    </row>
    <row r="104" spans="2:26" s="9" customFormat="1">
      <c r="Y104" s="77"/>
      <c r="Z104" s="77"/>
    </row>
    <row r="105" spans="2:26" s="9" customFormat="1">
      <c r="Y105" s="77"/>
      <c r="Z105" s="77"/>
    </row>
    <row r="106" spans="2:26" s="9" customFormat="1">
      <c r="Y106" s="77"/>
      <c r="Z106" s="77"/>
    </row>
    <row r="107" spans="2:26" s="9" customFormat="1">
      <c r="Y107" s="77"/>
      <c r="Z107" s="77"/>
    </row>
    <row r="108" spans="2:26" s="9" customFormat="1">
      <c r="Y108" s="77"/>
      <c r="Z108" s="77"/>
    </row>
    <row r="109" spans="2:26" s="9" customFormat="1">
      <c r="Y109" s="77"/>
      <c r="Z109" s="77"/>
    </row>
    <row r="110" spans="2:26" s="9" customFormat="1">
      <c r="Y110" s="77"/>
      <c r="Z110" s="77"/>
    </row>
    <row r="111" spans="2:26" s="9" customFormat="1">
      <c r="Y111" s="77"/>
      <c r="Z111" s="77"/>
    </row>
    <row r="112" spans="2:26" s="9" customFormat="1">
      <c r="Y112" s="77"/>
      <c r="Z112" s="77"/>
    </row>
    <row r="113" spans="25:26" s="9" customFormat="1">
      <c r="Y113" s="77"/>
      <c r="Z113" s="77"/>
    </row>
    <row r="114" spans="25:26" s="9" customFormat="1">
      <c r="Y114" s="77"/>
      <c r="Z114" s="77"/>
    </row>
    <row r="115" spans="25:26" s="9" customFormat="1">
      <c r="Y115" s="77"/>
      <c r="Z115" s="77"/>
    </row>
    <row r="116" spans="25:26" s="9" customFormat="1">
      <c r="Y116" s="77"/>
      <c r="Z116" s="77"/>
    </row>
    <row r="117" spans="25:26" s="9" customFormat="1">
      <c r="Y117" s="77"/>
      <c r="Z117" s="77"/>
    </row>
    <row r="118" spans="25:26" s="9" customFormat="1">
      <c r="Y118" s="77"/>
      <c r="Z118" s="77"/>
    </row>
    <row r="119" spans="25:26" s="9" customFormat="1">
      <c r="Y119" s="77"/>
      <c r="Z119" s="77"/>
    </row>
    <row r="120" spans="25:26" s="9" customFormat="1">
      <c r="Y120" s="77"/>
      <c r="Z120" s="77"/>
    </row>
    <row r="121" spans="25:26" s="9" customFormat="1">
      <c r="Y121" s="77"/>
      <c r="Z121" s="77"/>
    </row>
    <row r="122" spans="25:26" s="9" customFormat="1">
      <c r="Y122" s="77"/>
      <c r="Z122" s="77"/>
    </row>
    <row r="123" spans="25:26" s="9" customFormat="1">
      <c r="Y123" s="77"/>
      <c r="Z123" s="77"/>
    </row>
    <row r="124" spans="25:26" s="9" customFormat="1">
      <c r="Y124" s="77"/>
      <c r="Z124" s="77"/>
    </row>
    <row r="125" spans="25:26" s="9" customFormat="1">
      <c r="Y125" s="77"/>
      <c r="Z125" s="77"/>
    </row>
    <row r="126" spans="25:26" s="9" customFormat="1">
      <c r="Y126" s="77"/>
      <c r="Z126" s="77"/>
    </row>
    <row r="127" spans="25:26" s="9" customFormat="1">
      <c r="Y127" s="77"/>
      <c r="Z127" s="77"/>
    </row>
    <row r="128" spans="25:26" s="9" customFormat="1">
      <c r="Y128" s="77"/>
      <c r="Z128" s="77"/>
    </row>
    <row r="129" spans="25:26" s="9" customFormat="1">
      <c r="Y129" s="77"/>
      <c r="Z129" s="77"/>
    </row>
    <row r="130" spans="25:26" s="9" customFormat="1">
      <c r="Y130" s="77"/>
      <c r="Z130" s="77"/>
    </row>
    <row r="131" spans="25:26" s="9" customFormat="1">
      <c r="Y131" s="77"/>
      <c r="Z131" s="77"/>
    </row>
    <row r="132" spans="25:26" s="9" customFormat="1">
      <c r="Y132" s="77"/>
      <c r="Z132" s="77"/>
    </row>
    <row r="133" spans="25:26" s="9" customFormat="1">
      <c r="Y133" s="77"/>
      <c r="Z133" s="77"/>
    </row>
    <row r="134" spans="25:26" s="9" customFormat="1">
      <c r="Y134" s="77"/>
      <c r="Z134" s="77"/>
    </row>
    <row r="135" spans="25:26" s="9" customFormat="1">
      <c r="Y135" s="77"/>
      <c r="Z135" s="77"/>
    </row>
    <row r="136" spans="25:26" s="9" customFormat="1">
      <c r="Y136" s="77"/>
      <c r="Z136" s="77"/>
    </row>
    <row r="137" spans="25:26" s="9" customFormat="1">
      <c r="Y137" s="77"/>
      <c r="Z137" s="77"/>
    </row>
    <row r="138" spans="25:26" s="9" customFormat="1">
      <c r="Y138" s="77"/>
      <c r="Z138" s="77"/>
    </row>
    <row r="139" spans="25:26" s="9" customFormat="1">
      <c r="Y139" s="77"/>
      <c r="Z139" s="77"/>
    </row>
    <row r="140" spans="25:26" s="9" customFormat="1">
      <c r="Y140" s="77"/>
      <c r="Z140" s="77"/>
    </row>
    <row r="141" spans="25:26" s="9" customFormat="1">
      <c r="Y141" s="77"/>
      <c r="Z141" s="77"/>
    </row>
    <row r="142" spans="25:26" s="9" customFormat="1">
      <c r="Y142" s="77"/>
      <c r="Z142" s="77"/>
    </row>
    <row r="143" spans="25:26" s="9" customFormat="1">
      <c r="Y143" s="77"/>
      <c r="Z143" s="77"/>
    </row>
    <row r="144" spans="25:26" s="9" customFormat="1">
      <c r="Y144" s="77"/>
      <c r="Z144" s="77"/>
    </row>
    <row r="145" spans="25:26" s="9" customFormat="1">
      <c r="Y145" s="77"/>
      <c r="Z145" s="77"/>
    </row>
    <row r="146" spans="25:26" s="9" customFormat="1">
      <c r="Y146" s="77"/>
      <c r="Z146" s="77"/>
    </row>
    <row r="147" spans="25:26" s="9" customFormat="1">
      <c r="Y147" s="77"/>
      <c r="Z147" s="77"/>
    </row>
    <row r="148" spans="25:26" s="9" customFormat="1">
      <c r="Y148" s="77"/>
      <c r="Z148" s="77"/>
    </row>
    <row r="149" spans="25:26" s="9" customFormat="1">
      <c r="Y149" s="77"/>
      <c r="Z149" s="77"/>
    </row>
    <row r="150" spans="25:26" s="9" customFormat="1">
      <c r="Y150" s="77"/>
      <c r="Z150" s="77"/>
    </row>
    <row r="151" spans="25:26" s="9" customFormat="1">
      <c r="Y151" s="77"/>
      <c r="Z151" s="77"/>
    </row>
    <row r="152" spans="25:26" s="9" customFormat="1">
      <c r="Y152" s="77"/>
      <c r="Z152" s="77"/>
    </row>
    <row r="153" spans="25:26" s="9" customFormat="1">
      <c r="Y153" s="77"/>
      <c r="Z153" s="77"/>
    </row>
    <row r="154" spans="25:26" s="9" customFormat="1">
      <c r="Y154" s="77"/>
      <c r="Z154" s="77"/>
    </row>
    <row r="155" spans="25:26" s="9" customFormat="1">
      <c r="Y155" s="77"/>
      <c r="Z155" s="77"/>
    </row>
    <row r="156" spans="25:26" s="9" customFormat="1">
      <c r="Y156" s="77"/>
      <c r="Z156" s="77"/>
    </row>
    <row r="157" spans="25:26" s="9" customFormat="1">
      <c r="Y157" s="77"/>
      <c r="Z157" s="77"/>
    </row>
    <row r="158" spans="25:26" s="9" customFormat="1">
      <c r="Y158" s="77"/>
      <c r="Z158" s="77"/>
    </row>
    <row r="159" spans="25:26" s="9" customFormat="1">
      <c r="Y159" s="77"/>
      <c r="Z159" s="77"/>
    </row>
    <row r="160" spans="25:26" s="9" customFormat="1">
      <c r="Y160" s="77"/>
      <c r="Z160" s="77"/>
    </row>
    <row r="161" spans="25:26" s="9" customFormat="1">
      <c r="Y161" s="77"/>
      <c r="Z161" s="77"/>
    </row>
    <row r="162" spans="25:26" s="9" customFormat="1">
      <c r="Y162" s="77"/>
      <c r="Z162" s="77"/>
    </row>
    <row r="163" spans="25:26" s="9" customFormat="1">
      <c r="Y163" s="77"/>
      <c r="Z163" s="77"/>
    </row>
    <row r="164" spans="25:26" s="9" customFormat="1">
      <c r="Y164" s="77"/>
      <c r="Z164" s="77"/>
    </row>
    <row r="165" spans="25:26" s="9" customFormat="1">
      <c r="Y165" s="77"/>
      <c r="Z165" s="77"/>
    </row>
    <row r="166" spans="25:26" s="9" customFormat="1">
      <c r="Y166" s="77"/>
      <c r="Z166" s="77"/>
    </row>
    <row r="167" spans="25:26" s="9" customFormat="1">
      <c r="Y167" s="77"/>
      <c r="Z167" s="77"/>
    </row>
    <row r="168" spans="25:26" s="9" customFormat="1">
      <c r="Y168" s="77"/>
      <c r="Z168" s="77"/>
    </row>
    <row r="169" spans="25:26" s="9" customFormat="1">
      <c r="Y169" s="77"/>
      <c r="Z169" s="77"/>
    </row>
    <row r="170" spans="25:26" s="9" customFormat="1">
      <c r="Y170" s="77"/>
      <c r="Z170" s="77"/>
    </row>
    <row r="171" spans="25:26" s="9" customFormat="1">
      <c r="Y171" s="77"/>
      <c r="Z171" s="77"/>
    </row>
    <row r="172" spans="25:26" s="9" customFormat="1">
      <c r="Y172" s="77"/>
      <c r="Z172" s="77"/>
    </row>
    <row r="173" spans="25:26" s="9" customFormat="1">
      <c r="Y173" s="77"/>
      <c r="Z173" s="77"/>
    </row>
    <row r="174" spans="25:26" s="9" customFormat="1">
      <c r="Y174" s="77"/>
      <c r="Z174" s="77"/>
    </row>
    <row r="175" spans="25:26" s="9" customFormat="1">
      <c r="Y175" s="77"/>
      <c r="Z175" s="77"/>
    </row>
    <row r="176" spans="25:26" s="9" customFormat="1">
      <c r="Y176" s="77"/>
      <c r="Z176" s="77"/>
    </row>
    <row r="177" spans="25:26" s="9" customFormat="1">
      <c r="Y177" s="77"/>
      <c r="Z177" s="77"/>
    </row>
    <row r="178" spans="25:26" s="9" customFormat="1">
      <c r="Y178" s="77"/>
      <c r="Z178" s="77"/>
    </row>
    <row r="179" spans="25:26" s="9" customFormat="1">
      <c r="Y179" s="77"/>
      <c r="Z179" s="77"/>
    </row>
    <row r="180" spans="25:26" s="9" customFormat="1">
      <c r="Y180" s="77"/>
      <c r="Z180" s="77"/>
    </row>
    <row r="181" spans="25:26" s="9" customFormat="1">
      <c r="Y181" s="77"/>
      <c r="Z181" s="77"/>
    </row>
    <row r="182" spans="25:26" s="9" customFormat="1">
      <c r="Y182" s="77"/>
      <c r="Z182" s="77"/>
    </row>
    <row r="183" spans="25:26" s="9" customFormat="1">
      <c r="Y183" s="77"/>
      <c r="Z183" s="77"/>
    </row>
    <row r="184" spans="25:26" s="9" customFormat="1">
      <c r="Y184" s="77"/>
      <c r="Z184" s="77"/>
    </row>
    <row r="185" spans="25:26" s="9" customFormat="1">
      <c r="Y185" s="77"/>
      <c r="Z185" s="77"/>
    </row>
    <row r="186" spans="25:26" s="9" customFormat="1">
      <c r="Y186" s="77"/>
      <c r="Z186" s="77"/>
    </row>
    <row r="187" spans="25:26" s="9" customFormat="1">
      <c r="Y187" s="77"/>
      <c r="Z187" s="77"/>
    </row>
    <row r="188" spans="25:26" s="9" customFormat="1">
      <c r="Y188" s="77"/>
      <c r="Z188" s="77"/>
    </row>
    <row r="189" spans="25:26" s="9" customFormat="1">
      <c r="Y189" s="77"/>
      <c r="Z189" s="77"/>
    </row>
    <row r="190" spans="25:26" s="9" customFormat="1">
      <c r="Y190" s="77"/>
      <c r="Z190" s="77"/>
    </row>
    <row r="191" spans="25:26" s="9" customFormat="1">
      <c r="Y191" s="77"/>
      <c r="Z191" s="77"/>
    </row>
    <row r="192" spans="25:26" s="9" customFormat="1">
      <c r="Y192" s="77"/>
      <c r="Z192" s="77"/>
    </row>
    <row r="193" spans="25:26" s="9" customFormat="1">
      <c r="Y193" s="77"/>
      <c r="Z193" s="77"/>
    </row>
    <row r="194" spans="25:26" s="9" customFormat="1">
      <c r="Y194" s="77"/>
      <c r="Z194" s="77"/>
    </row>
    <row r="195" spans="25:26" s="9" customFormat="1">
      <c r="Y195" s="77"/>
      <c r="Z195" s="77"/>
    </row>
    <row r="196" spans="25:26" s="9" customFormat="1">
      <c r="Y196" s="77"/>
      <c r="Z196" s="77"/>
    </row>
    <row r="197" spans="25:26" s="9" customFormat="1">
      <c r="Y197" s="77"/>
      <c r="Z197" s="77"/>
    </row>
    <row r="198" spans="25:26" s="9" customFormat="1">
      <c r="Y198" s="77"/>
      <c r="Z198" s="77"/>
    </row>
    <row r="199" spans="25:26" s="9" customFormat="1">
      <c r="Y199" s="77"/>
      <c r="Z199" s="77"/>
    </row>
    <row r="200" spans="25:26" s="9" customFormat="1">
      <c r="Y200" s="77"/>
      <c r="Z200" s="77"/>
    </row>
    <row r="201" spans="25:26" s="9" customFormat="1">
      <c r="Y201" s="77"/>
      <c r="Z201" s="77"/>
    </row>
    <row r="202" spans="25:26" s="9" customFormat="1">
      <c r="Y202" s="77"/>
      <c r="Z202" s="77"/>
    </row>
    <row r="203" spans="25:26" s="9" customFormat="1">
      <c r="Y203" s="77"/>
      <c r="Z203" s="77"/>
    </row>
    <row r="204" spans="25:26" s="9" customFormat="1">
      <c r="Y204" s="77"/>
      <c r="Z204" s="77"/>
    </row>
    <row r="205" spans="25:26" s="9" customFormat="1">
      <c r="Y205" s="77"/>
      <c r="Z205" s="77"/>
    </row>
    <row r="206" spans="25:26" s="9" customFormat="1">
      <c r="Y206" s="77"/>
      <c r="Z206" s="77"/>
    </row>
    <row r="207" spans="25:26" s="9" customFormat="1">
      <c r="Y207" s="77"/>
      <c r="Z207" s="77"/>
    </row>
    <row r="208" spans="25:26" s="9" customFormat="1">
      <c r="Y208" s="77"/>
      <c r="Z208" s="77"/>
    </row>
    <row r="209" spans="25:26" s="9" customFormat="1">
      <c r="Y209" s="77"/>
      <c r="Z209" s="77"/>
    </row>
    <row r="210" spans="25:26" s="9" customFormat="1">
      <c r="Y210" s="77"/>
      <c r="Z210" s="77"/>
    </row>
    <row r="211" spans="25:26" s="9" customFormat="1">
      <c r="Y211" s="77"/>
      <c r="Z211" s="77"/>
    </row>
    <row r="212" spans="25:26" s="9" customFormat="1">
      <c r="Y212" s="77"/>
      <c r="Z212" s="77"/>
    </row>
    <row r="213" spans="25:26" s="9" customFormat="1">
      <c r="Y213" s="77"/>
      <c r="Z213" s="77"/>
    </row>
    <row r="214" spans="25:26" s="9" customFormat="1">
      <c r="Y214" s="77"/>
      <c r="Z214" s="77"/>
    </row>
    <row r="215" spans="25:26" s="9" customFormat="1">
      <c r="Y215" s="77"/>
      <c r="Z215" s="77"/>
    </row>
    <row r="216" spans="25:26" s="9" customFormat="1">
      <c r="Y216" s="77"/>
      <c r="Z216" s="77"/>
    </row>
    <row r="217" spans="25:26" s="9" customFormat="1">
      <c r="Y217" s="77"/>
      <c r="Z217" s="77"/>
    </row>
    <row r="218" spans="25:26" s="9" customFormat="1">
      <c r="Y218" s="77"/>
      <c r="Z218" s="77"/>
    </row>
    <row r="219" spans="25:26" s="9" customFormat="1">
      <c r="Y219" s="77"/>
      <c r="Z219" s="77"/>
    </row>
    <row r="220" spans="25:26" s="9" customFormat="1">
      <c r="Y220" s="77"/>
      <c r="Z220" s="77"/>
    </row>
    <row r="221" spans="25:26" s="9" customFormat="1">
      <c r="Y221" s="77"/>
      <c r="Z221" s="77"/>
    </row>
    <row r="222" spans="25:26" s="9" customFormat="1">
      <c r="Y222" s="77"/>
      <c r="Z222" s="77"/>
    </row>
    <row r="223" spans="25:26" s="9" customFormat="1">
      <c r="Y223" s="77"/>
      <c r="Z223" s="77"/>
    </row>
    <row r="224" spans="25:26" s="9" customFormat="1">
      <c r="Y224" s="77"/>
      <c r="Z224" s="77"/>
    </row>
    <row r="225" spans="25:26" s="9" customFormat="1">
      <c r="Y225" s="77"/>
      <c r="Z225" s="77"/>
    </row>
    <row r="226" spans="25:26" s="9" customFormat="1">
      <c r="Y226" s="77"/>
      <c r="Z226" s="77"/>
    </row>
    <row r="227" spans="25:26" s="9" customFormat="1">
      <c r="Y227" s="77"/>
      <c r="Z227" s="77"/>
    </row>
    <row r="228" spans="25:26" s="9" customFormat="1">
      <c r="Y228" s="77"/>
      <c r="Z228" s="77"/>
    </row>
    <row r="229" spans="25:26" s="9" customFormat="1">
      <c r="Y229" s="77"/>
      <c r="Z229" s="77"/>
    </row>
    <row r="230" spans="25:26" s="9" customFormat="1">
      <c r="Y230" s="77"/>
      <c r="Z230" s="77"/>
    </row>
    <row r="231" spans="25:26" s="9" customFormat="1">
      <c r="Y231" s="77"/>
      <c r="Z231" s="77"/>
    </row>
    <row r="232" spans="25:26" s="9" customFormat="1">
      <c r="Y232" s="77"/>
      <c r="Z232" s="77"/>
    </row>
    <row r="233" spans="25:26" s="9" customFormat="1">
      <c r="Y233" s="77"/>
      <c r="Z233" s="77"/>
    </row>
    <row r="234" spans="25:26" s="9" customFormat="1">
      <c r="Y234" s="77"/>
      <c r="Z234" s="77"/>
    </row>
    <row r="235" spans="25:26" s="9" customFormat="1">
      <c r="Y235" s="77"/>
      <c r="Z235" s="77"/>
    </row>
    <row r="236" spans="25:26" s="9" customFormat="1">
      <c r="Y236" s="77"/>
      <c r="Z236" s="77"/>
    </row>
    <row r="237" spans="25:26" s="9" customFormat="1">
      <c r="Y237" s="77"/>
      <c r="Z237" s="77"/>
    </row>
    <row r="238" spans="25:26" s="9" customFormat="1">
      <c r="Y238" s="77"/>
      <c r="Z238" s="77"/>
    </row>
    <row r="239" spans="25:26" s="9" customFormat="1">
      <c r="Y239" s="77"/>
      <c r="Z239" s="77"/>
    </row>
    <row r="240" spans="25:26" s="9" customFormat="1">
      <c r="Y240" s="77"/>
      <c r="Z240" s="77"/>
    </row>
    <row r="241" spans="25:26" s="9" customFormat="1">
      <c r="Y241" s="77"/>
      <c r="Z241" s="77"/>
    </row>
    <row r="242" spans="25:26" s="9" customFormat="1">
      <c r="Y242" s="77"/>
      <c r="Z242" s="77"/>
    </row>
    <row r="243" spans="25:26" s="9" customFormat="1">
      <c r="Y243" s="77"/>
      <c r="Z243" s="77"/>
    </row>
    <row r="244" spans="25:26" s="9" customFormat="1">
      <c r="Y244" s="77"/>
      <c r="Z244" s="77"/>
    </row>
    <row r="245" spans="25:26" s="9" customFormat="1">
      <c r="Y245" s="77"/>
      <c r="Z245" s="77"/>
    </row>
    <row r="246" spans="25:26" s="9" customFormat="1">
      <c r="Y246" s="77"/>
      <c r="Z246" s="77"/>
    </row>
    <row r="247" spans="25:26" s="9" customFormat="1">
      <c r="Y247" s="77"/>
      <c r="Z247" s="77"/>
    </row>
    <row r="248" spans="25:26" s="9" customFormat="1">
      <c r="Y248" s="77"/>
      <c r="Z248" s="77"/>
    </row>
    <row r="249" spans="25:26" s="9" customFormat="1">
      <c r="Y249" s="77"/>
      <c r="Z249" s="77"/>
    </row>
    <row r="250" spans="25:26" s="9" customFormat="1">
      <c r="Y250" s="77"/>
      <c r="Z250" s="77"/>
    </row>
    <row r="251" spans="25:26" s="9" customFormat="1">
      <c r="Y251" s="77"/>
      <c r="Z251" s="77"/>
    </row>
    <row r="252" spans="25:26" s="9" customFormat="1">
      <c r="Y252" s="77"/>
      <c r="Z252" s="77"/>
    </row>
    <row r="253" spans="25:26" s="9" customFormat="1">
      <c r="Y253" s="77"/>
      <c r="Z253" s="77"/>
    </row>
    <row r="254" spans="25:26" s="9" customFormat="1">
      <c r="Y254" s="77"/>
      <c r="Z254" s="77"/>
    </row>
    <row r="255" spans="25:26" s="9" customFormat="1">
      <c r="Y255" s="77"/>
      <c r="Z255" s="77"/>
    </row>
    <row r="256" spans="25:26" s="9" customFormat="1">
      <c r="Y256" s="77"/>
      <c r="Z256" s="77"/>
    </row>
    <row r="257" spans="25:26" s="9" customFormat="1">
      <c r="Y257" s="77"/>
      <c r="Z257" s="77"/>
    </row>
    <row r="258" spans="25:26" s="9" customFormat="1">
      <c r="Y258" s="77"/>
      <c r="Z258" s="77"/>
    </row>
    <row r="259" spans="25:26" s="9" customFormat="1">
      <c r="Y259" s="77"/>
      <c r="Z259" s="77"/>
    </row>
    <row r="260" spans="25:26" s="9" customFormat="1">
      <c r="Y260" s="77"/>
      <c r="Z260" s="77"/>
    </row>
    <row r="261" spans="25:26" s="9" customFormat="1">
      <c r="Y261" s="77"/>
      <c r="Z261" s="77"/>
    </row>
    <row r="262" spans="25:26" s="9" customFormat="1">
      <c r="Y262" s="77"/>
      <c r="Z262" s="77"/>
    </row>
    <row r="263" spans="25:26" s="9" customFormat="1">
      <c r="Y263" s="77"/>
      <c r="Z263" s="77"/>
    </row>
    <row r="264" spans="25:26" s="9" customFormat="1">
      <c r="Y264" s="77"/>
      <c r="Z264" s="77"/>
    </row>
    <row r="265" spans="25:26" s="9" customFormat="1">
      <c r="Y265" s="77"/>
      <c r="Z265" s="77"/>
    </row>
    <row r="266" spans="25:26" s="9" customFormat="1">
      <c r="Y266" s="77"/>
      <c r="Z266" s="77"/>
    </row>
    <row r="267" spans="25:26" s="9" customFormat="1">
      <c r="Y267" s="77"/>
      <c r="Z267" s="77"/>
    </row>
    <row r="268" spans="25:26" s="9" customFormat="1">
      <c r="Y268" s="77"/>
      <c r="Z268" s="77"/>
    </row>
    <row r="269" spans="25:26" s="9" customFormat="1">
      <c r="Y269" s="77"/>
      <c r="Z269" s="77"/>
    </row>
    <row r="270" spans="25:26" s="9" customFormat="1">
      <c r="Y270" s="77"/>
      <c r="Z270" s="77"/>
    </row>
    <row r="271" spans="25:26" s="9" customFormat="1">
      <c r="Y271" s="77"/>
      <c r="Z271" s="77"/>
    </row>
    <row r="272" spans="25:26" s="9" customFormat="1">
      <c r="Y272" s="77"/>
      <c r="Z272" s="77"/>
    </row>
    <row r="273" spans="25:26" s="9" customFormat="1">
      <c r="Y273" s="77"/>
      <c r="Z273" s="77"/>
    </row>
    <row r="274" spans="25:26" s="9" customFormat="1">
      <c r="Y274" s="77"/>
      <c r="Z274" s="77"/>
    </row>
    <row r="275" spans="25:26" s="9" customFormat="1">
      <c r="Y275" s="77"/>
      <c r="Z275" s="77"/>
    </row>
    <row r="276" spans="25:26" s="9" customFormat="1">
      <c r="Y276" s="77"/>
      <c r="Z276" s="77"/>
    </row>
    <row r="277" spans="25:26" s="9" customFormat="1">
      <c r="Y277" s="77"/>
      <c r="Z277" s="77"/>
    </row>
    <row r="278" spans="25:26" s="9" customFormat="1">
      <c r="Y278" s="77"/>
      <c r="Z278" s="77"/>
    </row>
    <row r="279" spans="25:26" s="9" customFormat="1">
      <c r="Y279" s="77"/>
      <c r="Z279" s="77"/>
    </row>
    <row r="280" spans="25:26" s="9" customFormat="1">
      <c r="Y280" s="77"/>
      <c r="Z280" s="77"/>
    </row>
    <row r="281" spans="25:26" s="9" customFormat="1">
      <c r="Y281" s="77"/>
      <c r="Z281" s="77"/>
    </row>
    <row r="282" spans="25:26" s="9" customFormat="1">
      <c r="Y282" s="77"/>
      <c r="Z282" s="77"/>
    </row>
    <row r="283" spans="25:26" s="9" customFormat="1">
      <c r="Y283" s="77"/>
      <c r="Z283" s="77"/>
    </row>
    <row r="284" spans="25:26" s="9" customFormat="1">
      <c r="Y284" s="77"/>
      <c r="Z284" s="77"/>
    </row>
    <row r="285" spans="25:26" s="9" customFormat="1">
      <c r="Y285" s="77"/>
      <c r="Z285" s="77"/>
    </row>
    <row r="286" spans="25:26" s="9" customFormat="1">
      <c r="Y286" s="77"/>
      <c r="Z286" s="77"/>
    </row>
    <row r="287" spans="25:26" s="9" customFormat="1">
      <c r="Y287" s="77"/>
      <c r="Z287" s="77"/>
    </row>
    <row r="288" spans="25:26" s="9" customFormat="1">
      <c r="Y288" s="77"/>
      <c r="Z288" s="77"/>
    </row>
    <row r="289" spans="25:26" s="9" customFormat="1">
      <c r="Y289" s="77"/>
      <c r="Z289" s="77"/>
    </row>
    <row r="290" spans="25:26" s="9" customFormat="1">
      <c r="Y290" s="77"/>
      <c r="Z290" s="77"/>
    </row>
    <row r="291" spans="25:26" s="9" customFormat="1">
      <c r="Y291" s="77"/>
      <c r="Z291" s="77"/>
    </row>
    <row r="292" spans="25:26" s="9" customFormat="1">
      <c r="Y292" s="77"/>
      <c r="Z292" s="77"/>
    </row>
    <row r="293" spans="25:26" s="9" customFormat="1">
      <c r="Y293" s="77"/>
      <c r="Z293" s="77"/>
    </row>
    <row r="294" spans="25:26" s="9" customFormat="1">
      <c r="Y294" s="77"/>
      <c r="Z294" s="77"/>
    </row>
    <row r="295" spans="25:26" s="9" customFormat="1">
      <c r="Y295" s="77"/>
      <c r="Z295" s="77"/>
    </row>
    <row r="296" spans="25:26" s="9" customFormat="1">
      <c r="Y296" s="77"/>
      <c r="Z296" s="77"/>
    </row>
    <row r="297" spans="25:26" s="9" customFormat="1">
      <c r="Y297" s="77"/>
      <c r="Z297" s="77"/>
    </row>
    <row r="298" spans="25:26" s="9" customFormat="1">
      <c r="Y298" s="77"/>
      <c r="Z298" s="77"/>
    </row>
    <row r="299" spans="25:26" s="9" customFormat="1">
      <c r="Y299" s="77"/>
      <c r="Z299" s="77"/>
    </row>
    <row r="300" spans="25:26" s="9" customFormat="1">
      <c r="Y300" s="77"/>
      <c r="Z300" s="77"/>
    </row>
    <row r="301" spans="25:26" s="9" customFormat="1">
      <c r="Y301" s="77"/>
      <c r="Z301" s="77"/>
    </row>
    <row r="302" spans="25:26" s="9" customFormat="1">
      <c r="Y302" s="77"/>
      <c r="Z302" s="77"/>
    </row>
    <row r="303" spans="25:26" s="9" customFormat="1">
      <c r="Y303" s="77"/>
      <c r="Z303" s="77"/>
    </row>
    <row r="304" spans="25:26" s="9" customFormat="1">
      <c r="Y304" s="77"/>
      <c r="Z304" s="77"/>
    </row>
    <row r="305" spans="25:26" s="9" customFormat="1">
      <c r="Y305" s="77"/>
      <c r="Z305" s="77"/>
    </row>
    <row r="306" spans="25:26" s="9" customFormat="1">
      <c r="Y306" s="77"/>
      <c r="Z306" s="77"/>
    </row>
    <row r="307" spans="25:26" s="9" customFormat="1">
      <c r="Y307" s="77"/>
      <c r="Z307" s="77"/>
    </row>
    <row r="308" spans="25:26" s="9" customFormat="1">
      <c r="Y308" s="77"/>
      <c r="Z308" s="77"/>
    </row>
    <row r="309" spans="25:26" s="9" customFormat="1">
      <c r="Y309" s="77"/>
      <c r="Z309" s="77"/>
    </row>
    <row r="310" spans="25:26" s="9" customFormat="1">
      <c r="Y310" s="77"/>
      <c r="Z310" s="77"/>
    </row>
    <row r="311" spans="25:26" s="9" customFormat="1">
      <c r="Y311" s="77"/>
      <c r="Z311" s="77"/>
    </row>
    <row r="312" spans="25:26" s="9" customFormat="1">
      <c r="Y312" s="77"/>
      <c r="Z312" s="77"/>
    </row>
    <row r="313" spans="25:26" s="9" customFormat="1">
      <c r="Y313" s="77"/>
      <c r="Z313" s="77"/>
    </row>
    <row r="314" spans="25:26" s="9" customFormat="1">
      <c r="Y314" s="77"/>
      <c r="Z314" s="77"/>
    </row>
    <row r="315" spans="25:26" s="9" customFormat="1">
      <c r="Y315" s="77"/>
      <c r="Z315" s="77"/>
    </row>
    <row r="316" spans="25:26" s="9" customFormat="1">
      <c r="Y316" s="77"/>
      <c r="Z316" s="77"/>
    </row>
    <row r="317" spans="25:26" s="9" customFormat="1">
      <c r="Y317" s="77"/>
      <c r="Z317" s="77"/>
    </row>
    <row r="318" spans="25:26" s="9" customFormat="1">
      <c r="Y318" s="77"/>
      <c r="Z318" s="77"/>
    </row>
    <row r="319" spans="25:26" s="9" customFormat="1">
      <c r="Y319" s="77"/>
      <c r="Z319" s="77"/>
    </row>
    <row r="320" spans="25:26" s="9" customFormat="1">
      <c r="Y320" s="77"/>
      <c r="Z320" s="77"/>
    </row>
    <row r="321" spans="25:26" s="9" customFormat="1">
      <c r="Y321" s="77"/>
      <c r="Z321" s="77"/>
    </row>
    <row r="322" spans="25:26" s="9" customFormat="1">
      <c r="Y322" s="77"/>
      <c r="Z322" s="77"/>
    </row>
    <row r="323" spans="25:26" s="9" customFormat="1">
      <c r="Y323" s="77"/>
      <c r="Z323" s="77"/>
    </row>
    <row r="324" spans="25:26" s="9" customFormat="1">
      <c r="Y324" s="77"/>
      <c r="Z324" s="77"/>
    </row>
    <row r="325" spans="25:26" s="9" customFormat="1">
      <c r="Y325" s="77"/>
      <c r="Z325" s="77"/>
    </row>
    <row r="326" spans="25:26" s="9" customFormat="1">
      <c r="Y326" s="77"/>
      <c r="Z326" s="77"/>
    </row>
    <row r="327" spans="25:26" s="9" customFormat="1">
      <c r="Y327" s="77"/>
      <c r="Z327" s="77"/>
    </row>
    <row r="328" spans="25:26" s="9" customFormat="1">
      <c r="Y328" s="77"/>
      <c r="Z328" s="77"/>
    </row>
    <row r="329" spans="25:26" s="9" customFormat="1">
      <c r="Y329" s="77"/>
      <c r="Z329" s="77"/>
    </row>
    <row r="330" spans="25:26" s="9" customFormat="1">
      <c r="Y330" s="77"/>
      <c r="Z330" s="77"/>
    </row>
    <row r="331" spans="25:26" s="9" customFormat="1">
      <c r="Y331" s="77"/>
      <c r="Z331" s="77"/>
    </row>
    <row r="332" spans="25:26" s="9" customFormat="1">
      <c r="Y332" s="77"/>
      <c r="Z332" s="77"/>
    </row>
    <row r="333" spans="25:26" s="9" customFormat="1">
      <c r="Y333" s="77"/>
      <c r="Z333" s="77"/>
    </row>
    <row r="334" spans="25:26" s="9" customFormat="1">
      <c r="Y334" s="77"/>
      <c r="Z334" s="77"/>
    </row>
    <row r="335" spans="25:26" s="9" customFormat="1">
      <c r="Y335" s="77"/>
      <c r="Z335" s="77"/>
    </row>
    <row r="336" spans="25:26" s="9" customFormat="1">
      <c r="Y336" s="77"/>
      <c r="Z336" s="77"/>
    </row>
    <row r="337" spans="25:26" s="9" customFormat="1">
      <c r="Y337" s="77"/>
      <c r="Z337" s="77"/>
    </row>
    <row r="338" spans="25:26" s="9" customFormat="1">
      <c r="Y338" s="77"/>
      <c r="Z338" s="77"/>
    </row>
    <row r="339" spans="25:26" s="9" customFormat="1">
      <c r="Y339" s="77"/>
      <c r="Z339" s="77"/>
    </row>
    <row r="340" spans="25:26" s="9" customFormat="1">
      <c r="Y340" s="77"/>
      <c r="Z340" s="77"/>
    </row>
    <row r="341" spans="25:26" s="9" customFormat="1">
      <c r="Y341" s="77"/>
      <c r="Z341" s="77"/>
    </row>
    <row r="342" spans="25:26" s="9" customFormat="1">
      <c r="Y342" s="77"/>
      <c r="Z342" s="77"/>
    </row>
    <row r="343" spans="25:26" s="9" customFormat="1">
      <c r="Y343" s="77"/>
      <c r="Z343" s="77"/>
    </row>
    <row r="344" spans="25:26" s="9" customFormat="1">
      <c r="Y344" s="77"/>
      <c r="Z344" s="77"/>
    </row>
    <row r="345" spans="25:26" s="9" customFormat="1">
      <c r="Y345" s="77"/>
      <c r="Z345" s="77"/>
    </row>
    <row r="346" spans="25:26" s="9" customFormat="1">
      <c r="Y346" s="77"/>
      <c r="Z346" s="77"/>
    </row>
    <row r="347" spans="25:26" s="9" customFormat="1">
      <c r="Y347" s="77"/>
      <c r="Z347" s="77"/>
    </row>
    <row r="348" spans="25:26" s="9" customFormat="1">
      <c r="Y348" s="77"/>
      <c r="Z348" s="77"/>
    </row>
    <row r="349" spans="25:26" s="9" customFormat="1">
      <c r="Y349" s="77"/>
      <c r="Z349" s="77"/>
    </row>
    <row r="350" spans="25:26" s="9" customFormat="1">
      <c r="Y350" s="77"/>
      <c r="Z350" s="77"/>
    </row>
    <row r="351" spans="25:26" s="9" customFormat="1">
      <c r="Y351" s="77"/>
      <c r="Z351" s="77"/>
    </row>
    <row r="352" spans="25:26" s="9" customFormat="1">
      <c r="Y352" s="77"/>
      <c r="Z352" s="77"/>
    </row>
    <row r="353" spans="25:26" s="9" customFormat="1">
      <c r="Y353" s="77"/>
      <c r="Z353" s="77"/>
    </row>
    <row r="354" spans="25:26" s="9" customFormat="1">
      <c r="Y354" s="77"/>
      <c r="Z354" s="77"/>
    </row>
    <row r="355" spans="25:26" s="9" customFormat="1">
      <c r="Y355" s="77"/>
      <c r="Z355" s="77"/>
    </row>
    <row r="356" spans="25:26" s="9" customFormat="1">
      <c r="Y356" s="77"/>
      <c r="Z356" s="77"/>
    </row>
    <row r="357" spans="25:26" s="9" customFormat="1">
      <c r="Y357" s="77"/>
      <c r="Z357" s="77"/>
    </row>
    <row r="358" spans="25:26" s="9" customFormat="1">
      <c r="Y358" s="77"/>
      <c r="Z358" s="77"/>
    </row>
  </sheetData>
  <hyperlinks>
    <hyperlink ref="AC151" location="ocf" display="ocf" xr:uid="{00000000-0004-0000-0100-000000000000}"/>
  </hyperlinks>
  <pageMargins left="0.70866141732283472" right="0.70866141732283472" top="0.74803149606299213" bottom="0.74803149606299213" header="0.31496062992125984" footer="0.31496062992125984"/>
  <pageSetup paperSize="9" scale="70" orientation="landscape" r:id="rId1"/>
  <ignoredErrors>
    <ignoredError sqref="T59:T60"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D696"/>
  <sheetViews>
    <sheetView zoomScaleNormal="100" workbookViewId="0">
      <selection activeCell="B1" sqref="B1"/>
    </sheetView>
  </sheetViews>
  <sheetFormatPr defaultRowHeight="15"/>
  <cols>
    <col min="1" max="1" width="9.140625" style="9"/>
    <col min="2" max="2" width="44.7109375" customWidth="1"/>
    <col min="3" max="20" width="12.7109375" customWidth="1"/>
    <col min="21" max="21" width="9.140625" style="9"/>
    <col min="22" max="22" width="9.140625" style="77"/>
    <col min="23" max="56" width="9.140625" style="9"/>
  </cols>
  <sheetData>
    <row r="1" spans="2:22" s="9" customFormat="1">
      <c r="B1" s="8" t="s">
        <v>105</v>
      </c>
      <c r="C1" s="8"/>
      <c r="D1" s="8"/>
      <c r="E1" s="8"/>
      <c r="F1" s="8"/>
      <c r="G1" s="8"/>
      <c r="H1" s="8"/>
      <c r="I1" s="8"/>
      <c r="J1" s="8"/>
      <c r="K1" s="8"/>
      <c r="L1" s="8"/>
      <c r="M1" s="8"/>
      <c r="N1" s="8"/>
      <c r="O1" s="8"/>
      <c r="P1" s="8"/>
      <c r="V1" s="77"/>
    </row>
    <row r="2" spans="2:22" s="9" customFormat="1">
      <c r="B2" s="8"/>
      <c r="C2" s="8"/>
      <c r="D2" s="8"/>
      <c r="E2" s="8"/>
      <c r="F2" s="8"/>
      <c r="G2" s="8"/>
      <c r="H2" s="8"/>
      <c r="I2" s="8"/>
      <c r="J2" s="8"/>
      <c r="K2" s="8"/>
      <c r="L2" s="8"/>
      <c r="M2" s="8"/>
      <c r="N2" s="8"/>
      <c r="O2" s="8"/>
      <c r="P2" s="8"/>
      <c r="V2" s="77"/>
    </row>
    <row r="3" spans="2:22">
      <c r="B3" s="1" t="s">
        <v>70</v>
      </c>
      <c r="C3" s="6" t="s">
        <v>88</v>
      </c>
      <c r="D3" s="6" t="s">
        <v>89</v>
      </c>
      <c r="E3" s="6">
        <v>44561</v>
      </c>
      <c r="F3" s="6" t="s">
        <v>87</v>
      </c>
      <c r="G3" s="6" t="s">
        <v>88</v>
      </c>
      <c r="H3" s="6" t="s">
        <v>89</v>
      </c>
      <c r="I3" s="6" t="s">
        <v>90</v>
      </c>
      <c r="J3" s="6" t="s">
        <v>87</v>
      </c>
      <c r="K3" s="6" t="s">
        <v>88</v>
      </c>
      <c r="L3" s="6" t="s">
        <v>89</v>
      </c>
      <c r="M3" s="6" t="s">
        <v>90</v>
      </c>
      <c r="N3" s="6" t="s">
        <v>87</v>
      </c>
      <c r="O3" s="6" t="s">
        <v>88</v>
      </c>
      <c r="P3" s="6" t="s">
        <v>89</v>
      </c>
      <c r="Q3" s="6" t="s">
        <v>90</v>
      </c>
      <c r="R3" s="6" t="s">
        <v>87</v>
      </c>
      <c r="S3" s="6" t="s">
        <v>88</v>
      </c>
      <c r="T3" s="6" t="s">
        <v>89</v>
      </c>
    </row>
    <row r="4" spans="2:22">
      <c r="B4" s="5"/>
      <c r="C4" s="5">
        <v>2021</v>
      </c>
      <c r="D4" s="5">
        <v>2021</v>
      </c>
      <c r="E4" s="5">
        <v>2020</v>
      </c>
      <c r="F4" s="5">
        <v>2020</v>
      </c>
      <c r="G4" s="5">
        <v>2020</v>
      </c>
      <c r="H4" s="7">
        <v>2020</v>
      </c>
      <c r="I4" s="7">
        <v>2019</v>
      </c>
      <c r="J4" s="7">
        <v>2019</v>
      </c>
      <c r="K4" s="5">
        <v>2019</v>
      </c>
      <c r="L4" s="7">
        <v>2019</v>
      </c>
      <c r="M4" s="7">
        <v>2018</v>
      </c>
      <c r="N4" s="7">
        <v>2018</v>
      </c>
      <c r="O4" s="7">
        <v>2018</v>
      </c>
      <c r="P4" s="7">
        <v>2018</v>
      </c>
      <c r="Q4" s="7">
        <v>2017</v>
      </c>
      <c r="R4" s="7">
        <v>2017</v>
      </c>
      <c r="S4" s="7">
        <v>2017</v>
      </c>
      <c r="T4" s="7">
        <v>2017</v>
      </c>
      <c r="V4" s="78"/>
    </row>
    <row r="5" spans="2:22" s="9" customFormat="1">
      <c r="B5" s="26" t="s">
        <v>122</v>
      </c>
      <c r="C5" s="26"/>
      <c r="D5" s="26"/>
      <c r="E5" s="26"/>
      <c r="F5" s="26"/>
      <c r="G5" s="26"/>
      <c r="H5" s="26"/>
      <c r="I5" s="26"/>
      <c r="J5" s="26"/>
      <c r="K5" s="26"/>
      <c r="L5" s="26"/>
      <c r="M5" s="26"/>
      <c r="N5" s="26"/>
      <c r="O5" s="26"/>
      <c r="P5" s="26"/>
      <c r="Q5" s="52"/>
      <c r="R5" s="52"/>
      <c r="S5" s="52"/>
      <c r="T5" s="52"/>
      <c r="V5" s="77"/>
    </row>
    <row r="6" spans="2:22" s="9" customFormat="1">
      <c r="B6" s="20" t="s">
        <v>71</v>
      </c>
      <c r="C6" s="29">
        <v>11201</v>
      </c>
      <c r="D6" s="29">
        <v>11311</v>
      </c>
      <c r="E6" s="29">
        <v>11928</v>
      </c>
      <c r="F6" s="29">
        <v>12543</v>
      </c>
      <c r="G6" s="29">
        <v>12819</v>
      </c>
      <c r="H6" s="29">
        <v>13794</v>
      </c>
      <c r="I6" s="29">
        <v>13306</v>
      </c>
      <c r="J6" s="29">
        <v>13801</v>
      </c>
      <c r="K6" s="29">
        <v>13340</v>
      </c>
      <c r="L6" s="29">
        <v>13282</v>
      </c>
      <c r="M6" s="29">
        <v>10612</v>
      </c>
      <c r="N6" s="29">
        <v>10039</v>
      </c>
      <c r="O6" s="29">
        <v>10015</v>
      </c>
      <c r="P6" s="29">
        <v>9703</v>
      </c>
      <c r="Q6" s="29">
        <v>9444</v>
      </c>
      <c r="R6" s="29">
        <v>8855</v>
      </c>
      <c r="S6" s="29">
        <v>9045</v>
      </c>
      <c r="T6" s="29">
        <v>9181</v>
      </c>
      <c r="V6" s="77"/>
    </row>
    <row r="7" spans="2:22" s="9" customFormat="1">
      <c r="B7" s="20" t="s">
        <v>108</v>
      </c>
      <c r="C7" s="29">
        <v>18159</v>
      </c>
      <c r="D7" s="29">
        <v>18423</v>
      </c>
      <c r="E7" s="29">
        <v>17867</v>
      </c>
      <c r="F7" s="29">
        <v>18937</v>
      </c>
      <c r="G7" s="29">
        <v>19103</v>
      </c>
      <c r="H7" s="29">
        <v>20325</v>
      </c>
      <c r="I7" s="29">
        <v>19198</v>
      </c>
      <c r="J7" s="29">
        <v>21448</v>
      </c>
      <c r="K7" s="29">
        <v>20370</v>
      </c>
      <c r="L7" s="29">
        <v>20203</v>
      </c>
      <c r="M7" s="29">
        <v>19100</v>
      </c>
      <c r="N7" s="29">
        <v>19068</v>
      </c>
      <c r="O7" s="29">
        <v>19208</v>
      </c>
      <c r="P7" s="29">
        <v>18862</v>
      </c>
      <c r="Q7" s="29">
        <v>18127</v>
      </c>
      <c r="R7" s="29">
        <v>17925</v>
      </c>
      <c r="S7" s="29">
        <v>18245</v>
      </c>
      <c r="T7" s="29">
        <v>18197</v>
      </c>
      <c r="V7" s="77"/>
    </row>
    <row r="8" spans="2:22" s="9" customFormat="1">
      <c r="B8" s="20" t="s">
        <v>109</v>
      </c>
      <c r="C8" s="29">
        <v>4372</v>
      </c>
      <c r="D8" s="29">
        <v>4499</v>
      </c>
      <c r="E8" s="29">
        <v>4675</v>
      </c>
      <c r="F8" s="29">
        <v>5018</v>
      </c>
      <c r="G8" s="29">
        <v>5129</v>
      </c>
      <c r="H8" s="29">
        <v>5530</v>
      </c>
      <c r="I8" s="29">
        <v>5289</v>
      </c>
      <c r="J8" s="29">
        <v>5782</v>
      </c>
      <c r="K8" s="29">
        <v>5309</v>
      </c>
      <c r="L8" s="29">
        <v>5268</v>
      </c>
      <c r="M8" s="29">
        <v>5013</v>
      </c>
      <c r="N8" s="29">
        <v>5041</v>
      </c>
      <c r="O8" s="29">
        <v>5079</v>
      </c>
      <c r="P8" s="29">
        <v>5063</v>
      </c>
      <c r="Q8" s="29">
        <v>4843</v>
      </c>
      <c r="R8" s="29">
        <v>4694</v>
      </c>
      <c r="S8" s="29">
        <v>4817</v>
      </c>
      <c r="T8" s="29">
        <v>4852</v>
      </c>
      <c r="V8" s="77"/>
    </row>
    <row r="9" spans="2:22" s="9" customFormat="1">
      <c r="B9" s="20" t="s">
        <v>110</v>
      </c>
      <c r="C9" s="29">
        <v>50</v>
      </c>
      <c r="D9" s="29">
        <v>39</v>
      </c>
      <c r="E9" s="29">
        <v>104</v>
      </c>
      <c r="F9" s="29">
        <v>105</v>
      </c>
      <c r="G9" s="29">
        <v>106</v>
      </c>
      <c r="H9" s="29">
        <v>110</v>
      </c>
      <c r="I9" s="29">
        <v>108</v>
      </c>
      <c r="J9" s="29">
        <v>98</v>
      </c>
      <c r="K9" s="29">
        <v>96</v>
      </c>
      <c r="L9" s="29">
        <v>93</v>
      </c>
      <c r="M9" s="29">
        <v>81</v>
      </c>
      <c r="N9" s="29">
        <v>84</v>
      </c>
      <c r="O9" s="29">
        <v>84</v>
      </c>
      <c r="P9" s="29">
        <v>82</v>
      </c>
      <c r="Q9" s="29">
        <v>76</v>
      </c>
      <c r="R9" s="29">
        <v>71</v>
      </c>
      <c r="S9" s="29">
        <v>70</v>
      </c>
      <c r="T9" s="29">
        <v>68</v>
      </c>
      <c r="V9" s="77"/>
    </row>
    <row r="10" spans="2:22" s="9" customFormat="1">
      <c r="B10" s="20" t="s">
        <v>111</v>
      </c>
      <c r="C10" s="29">
        <v>10</v>
      </c>
      <c r="D10" s="29">
        <v>12</v>
      </c>
      <c r="E10" s="29">
        <v>62</v>
      </c>
      <c r="F10" s="29">
        <v>87</v>
      </c>
      <c r="G10" s="29">
        <v>45</v>
      </c>
      <c r="H10" s="29">
        <v>46</v>
      </c>
      <c r="I10" s="29">
        <v>46</v>
      </c>
      <c r="J10" s="29">
        <v>60</v>
      </c>
      <c r="K10" s="29">
        <v>52</v>
      </c>
      <c r="L10" s="29">
        <v>52</v>
      </c>
      <c r="M10" s="29">
        <v>67</v>
      </c>
      <c r="N10" s="29">
        <v>104</v>
      </c>
      <c r="O10" s="29">
        <v>92</v>
      </c>
      <c r="P10" s="29">
        <v>51</v>
      </c>
      <c r="Q10" s="29">
        <v>57</v>
      </c>
      <c r="R10" s="29">
        <v>72</v>
      </c>
      <c r="S10" s="29">
        <v>65</v>
      </c>
      <c r="T10" s="29">
        <v>64</v>
      </c>
      <c r="V10" s="77"/>
    </row>
    <row r="11" spans="2:22" s="9" customFormat="1">
      <c r="B11" s="20" t="s">
        <v>136</v>
      </c>
      <c r="C11" s="29">
        <v>576</v>
      </c>
      <c r="D11" s="29">
        <v>591</v>
      </c>
      <c r="E11" s="29">
        <v>742</v>
      </c>
      <c r="F11" s="29">
        <v>954</v>
      </c>
      <c r="G11" s="29">
        <v>993</v>
      </c>
      <c r="H11" s="29">
        <v>964</v>
      </c>
      <c r="I11" s="29">
        <v>941</v>
      </c>
      <c r="J11" s="29">
        <v>819</v>
      </c>
      <c r="K11" s="29">
        <v>854</v>
      </c>
      <c r="L11" s="29">
        <v>792</v>
      </c>
      <c r="M11" s="29">
        <v>692</v>
      </c>
      <c r="N11" s="29">
        <v>698</v>
      </c>
      <c r="O11" s="29">
        <v>786</v>
      </c>
      <c r="P11" s="29">
        <v>780</v>
      </c>
      <c r="Q11" s="29">
        <v>718</v>
      </c>
      <c r="R11" s="29">
        <v>652</v>
      </c>
      <c r="S11" s="29">
        <v>726</v>
      </c>
      <c r="T11" s="29">
        <v>773</v>
      </c>
      <c r="V11" s="77"/>
    </row>
    <row r="12" spans="2:22" s="9" customFormat="1">
      <c r="B12" s="27" t="s">
        <v>72</v>
      </c>
      <c r="C12" s="31">
        <f t="shared" ref="C12:Q12" si="0">SUM(C6:C11)</f>
        <v>34368</v>
      </c>
      <c r="D12" s="31">
        <f t="shared" si="0"/>
        <v>34875</v>
      </c>
      <c r="E12" s="31">
        <f t="shared" si="0"/>
        <v>35378</v>
      </c>
      <c r="F12" s="31">
        <f t="shared" si="0"/>
        <v>37644</v>
      </c>
      <c r="G12" s="31">
        <f t="shared" si="0"/>
        <v>38195</v>
      </c>
      <c r="H12" s="31">
        <f t="shared" si="0"/>
        <v>40769</v>
      </c>
      <c r="I12" s="31">
        <f t="shared" si="0"/>
        <v>38888</v>
      </c>
      <c r="J12" s="31">
        <f t="shared" si="0"/>
        <v>42008</v>
      </c>
      <c r="K12" s="31">
        <f t="shared" si="0"/>
        <v>40021</v>
      </c>
      <c r="L12" s="31">
        <f t="shared" si="0"/>
        <v>39690</v>
      </c>
      <c r="M12" s="31">
        <f t="shared" si="0"/>
        <v>35565</v>
      </c>
      <c r="N12" s="31">
        <f t="shared" si="0"/>
        <v>35034</v>
      </c>
      <c r="O12" s="31">
        <f t="shared" si="0"/>
        <v>35264</v>
      </c>
      <c r="P12" s="31">
        <f t="shared" si="0"/>
        <v>34541</v>
      </c>
      <c r="Q12" s="31">
        <f t="shared" si="0"/>
        <v>33265</v>
      </c>
      <c r="R12" s="31">
        <f t="shared" ref="R12:T12" si="1">SUM(R6:R11)</f>
        <v>32269</v>
      </c>
      <c r="S12" s="31">
        <f t="shared" si="1"/>
        <v>32968</v>
      </c>
      <c r="T12" s="31">
        <f t="shared" si="1"/>
        <v>33135</v>
      </c>
      <c r="V12" s="77"/>
    </row>
    <row r="13" spans="2:22" s="9" customFormat="1">
      <c r="B13" s="26" t="s">
        <v>123</v>
      </c>
      <c r="C13" s="26"/>
      <c r="D13" s="26"/>
      <c r="E13" s="26"/>
      <c r="F13" s="26"/>
      <c r="G13" s="26"/>
      <c r="H13" s="26"/>
      <c r="I13" s="26"/>
      <c r="J13" s="26"/>
      <c r="K13" s="26"/>
      <c r="L13" s="26"/>
      <c r="M13" s="26"/>
      <c r="N13" s="26"/>
      <c r="O13" s="26"/>
      <c r="P13" s="26"/>
      <c r="Q13" s="50"/>
      <c r="R13" s="45"/>
      <c r="S13" s="45"/>
      <c r="T13" s="45"/>
      <c r="V13" s="77"/>
    </row>
    <row r="14" spans="2:22" s="9" customFormat="1">
      <c r="B14" s="20" t="s">
        <v>73</v>
      </c>
      <c r="C14" s="29">
        <v>5352</v>
      </c>
      <c r="D14" s="29">
        <v>5099</v>
      </c>
      <c r="E14" s="29">
        <v>5263</v>
      </c>
      <c r="F14" s="29">
        <v>5674</v>
      </c>
      <c r="G14" s="29">
        <v>6190</v>
      </c>
      <c r="H14" s="29">
        <v>6675</v>
      </c>
      <c r="I14" s="29">
        <v>6361</v>
      </c>
      <c r="J14" s="29">
        <v>6863</v>
      </c>
      <c r="K14" s="29">
        <v>6697</v>
      </c>
      <c r="L14" s="29">
        <v>6510</v>
      </c>
      <c r="M14" s="29">
        <v>6142</v>
      </c>
      <c r="N14" s="29">
        <v>6110</v>
      </c>
      <c r="O14" s="29">
        <v>5969</v>
      </c>
      <c r="P14" s="29">
        <v>5649</v>
      </c>
      <c r="Q14" s="29">
        <v>5383</v>
      </c>
      <c r="R14" s="29">
        <v>5184</v>
      </c>
      <c r="S14" s="29">
        <v>5191</v>
      </c>
      <c r="T14" s="29">
        <v>5114</v>
      </c>
      <c r="V14" s="77"/>
    </row>
    <row r="15" spans="2:22" s="9" customFormat="1">
      <c r="B15" s="20" t="s">
        <v>74</v>
      </c>
      <c r="C15" s="29">
        <v>7222</v>
      </c>
      <c r="D15" s="29">
        <v>7023</v>
      </c>
      <c r="E15" s="29">
        <v>6250</v>
      </c>
      <c r="F15" s="29">
        <v>6793</v>
      </c>
      <c r="G15" s="29">
        <v>6671</v>
      </c>
      <c r="H15" s="29">
        <v>7821</v>
      </c>
      <c r="I15" s="29">
        <v>6833</v>
      </c>
      <c r="J15" s="29">
        <v>7759</v>
      </c>
      <c r="K15" s="29">
        <v>7874</v>
      </c>
      <c r="L15" s="29">
        <v>7928</v>
      </c>
      <c r="M15" s="29">
        <v>6422</v>
      </c>
      <c r="N15" s="29">
        <v>7366</v>
      </c>
      <c r="O15" s="29">
        <v>7653</v>
      </c>
      <c r="P15" s="29">
        <v>7429</v>
      </c>
      <c r="Q15" s="29">
        <v>6235</v>
      </c>
      <c r="R15" s="29">
        <v>6440</v>
      </c>
      <c r="S15" s="29">
        <v>7000</v>
      </c>
      <c r="T15" s="29">
        <v>7025</v>
      </c>
      <c r="V15" s="77"/>
    </row>
    <row r="16" spans="2:22" s="9" customFormat="1">
      <c r="B16" s="20" t="s">
        <v>112</v>
      </c>
      <c r="C16" s="29">
        <v>914</v>
      </c>
      <c r="D16" s="29">
        <v>887</v>
      </c>
      <c r="E16" s="29">
        <v>884</v>
      </c>
      <c r="F16" s="29">
        <v>1075</v>
      </c>
      <c r="G16" s="29">
        <v>1061</v>
      </c>
      <c r="H16" s="29">
        <v>1144</v>
      </c>
      <c r="I16" s="29">
        <v>1109</v>
      </c>
      <c r="J16" s="29">
        <v>1188</v>
      </c>
      <c r="K16" s="29">
        <v>1198</v>
      </c>
      <c r="L16" s="29">
        <v>1127</v>
      </c>
      <c r="M16" s="29">
        <v>1038</v>
      </c>
      <c r="N16" s="29">
        <v>1078</v>
      </c>
      <c r="O16" s="29">
        <v>1036</v>
      </c>
      <c r="P16" s="29">
        <v>1077</v>
      </c>
      <c r="Q16" s="29">
        <v>891</v>
      </c>
      <c r="R16" s="29">
        <v>910</v>
      </c>
      <c r="S16" s="29">
        <v>820</v>
      </c>
      <c r="T16" s="29">
        <v>876</v>
      </c>
      <c r="V16" s="77"/>
    </row>
    <row r="17" spans="2:22" s="9" customFormat="1">
      <c r="B17" s="20" t="s">
        <v>113</v>
      </c>
      <c r="C17" s="29">
        <v>55</v>
      </c>
      <c r="D17" s="29">
        <v>80</v>
      </c>
      <c r="E17" s="29">
        <v>233</v>
      </c>
      <c r="F17" s="29">
        <v>129</v>
      </c>
      <c r="G17" s="29">
        <v>305</v>
      </c>
      <c r="H17" s="29">
        <v>211</v>
      </c>
      <c r="I17" s="29">
        <v>286</v>
      </c>
      <c r="J17" s="29">
        <v>81</v>
      </c>
      <c r="K17" s="29">
        <v>258</v>
      </c>
      <c r="L17" s="29">
        <v>164</v>
      </c>
      <c r="M17" s="29">
        <v>74</v>
      </c>
      <c r="N17" s="29">
        <v>285</v>
      </c>
      <c r="O17" s="29">
        <v>108</v>
      </c>
      <c r="P17" s="29">
        <v>297</v>
      </c>
      <c r="Q17" s="29">
        <v>844</v>
      </c>
      <c r="R17" s="29">
        <v>305</v>
      </c>
      <c r="S17" s="29">
        <v>459</v>
      </c>
      <c r="T17" s="29">
        <v>520</v>
      </c>
      <c r="V17" s="77"/>
    </row>
    <row r="18" spans="2:22" s="9" customFormat="1">
      <c r="B18" s="20" t="s">
        <v>75</v>
      </c>
      <c r="C18" s="29">
        <v>2904</v>
      </c>
      <c r="D18" s="29">
        <v>4788</v>
      </c>
      <c r="E18" s="29">
        <v>5756</v>
      </c>
      <c r="F18" s="29">
        <v>7782</v>
      </c>
      <c r="G18" s="29">
        <v>6413</v>
      </c>
      <c r="H18" s="29">
        <v>4102</v>
      </c>
      <c r="I18" s="29">
        <v>2694</v>
      </c>
      <c r="J18" s="29">
        <v>2587</v>
      </c>
      <c r="K18" s="29">
        <v>2299</v>
      </c>
      <c r="L18" s="29">
        <v>2384</v>
      </c>
      <c r="M18" s="29">
        <v>2341</v>
      </c>
      <c r="N18" s="29">
        <v>2368</v>
      </c>
      <c r="O18" s="29">
        <v>2177</v>
      </c>
      <c r="P18" s="29">
        <v>2446</v>
      </c>
      <c r="Q18" s="29">
        <v>1994</v>
      </c>
      <c r="R18" s="29">
        <v>2045</v>
      </c>
      <c r="S18" s="29">
        <v>2096</v>
      </c>
      <c r="T18" s="29">
        <v>2230</v>
      </c>
      <c r="V18" s="77"/>
    </row>
    <row r="19" spans="2:22" s="9" customFormat="1">
      <c r="B19" s="27" t="s">
        <v>76</v>
      </c>
      <c r="C19" s="41">
        <f t="shared" ref="C19:E19" si="2">SUM(C14:C18)</f>
        <v>16447</v>
      </c>
      <c r="D19" s="41">
        <f t="shared" si="2"/>
        <v>17877</v>
      </c>
      <c r="E19" s="41">
        <f t="shared" si="2"/>
        <v>18386</v>
      </c>
      <c r="F19" s="41">
        <f t="shared" ref="F19:L19" si="3">SUM(F14:F18)</f>
        <v>21453</v>
      </c>
      <c r="G19" s="41">
        <f t="shared" si="3"/>
        <v>20640</v>
      </c>
      <c r="H19" s="41">
        <f t="shared" si="3"/>
        <v>19953</v>
      </c>
      <c r="I19" s="41">
        <f t="shared" si="3"/>
        <v>17283</v>
      </c>
      <c r="J19" s="41">
        <f t="shared" si="3"/>
        <v>18478</v>
      </c>
      <c r="K19" s="41">
        <f t="shared" si="3"/>
        <v>18326</v>
      </c>
      <c r="L19" s="41">
        <f t="shared" si="3"/>
        <v>18113</v>
      </c>
      <c r="M19" s="41">
        <f t="shared" ref="M19:R19" si="4">SUM(M14:M18)</f>
        <v>16017</v>
      </c>
      <c r="N19" s="41">
        <f t="shared" si="4"/>
        <v>17207</v>
      </c>
      <c r="O19" s="41">
        <f t="shared" si="4"/>
        <v>16943</v>
      </c>
      <c r="P19" s="41">
        <f t="shared" si="4"/>
        <v>16898</v>
      </c>
      <c r="Q19" s="41">
        <f t="shared" si="4"/>
        <v>15347</v>
      </c>
      <c r="R19" s="41">
        <f t="shared" si="4"/>
        <v>14884</v>
      </c>
      <c r="S19" s="41">
        <f t="shared" ref="S19:T19" si="5">SUM(S14:S18)</f>
        <v>15566</v>
      </c>
      <c r="T19" s="41">
        <f t="shared" si="5"/>
        <v>15765</v>
      </c>
      <c r="V19" s="77"/>
    </row>
    <row r="20" spans="2:22" s="9" customFormat="1">
      <c r="B20" s="20" t="s">
        <v>289</v>
      </c>
      <c r="C20" s="29">
        <v>2631</v>
      </c>
      <c r="D20" s="29">
        <v>2848</v>
      </c>
      <c r="E20" s="49">
        <v>0</v>
      </c>
      <c r="F20" s="49">
        <v>0</v>
      </c>
      <c r="G20" s="49">
        <v>0</v>
      </c>
      <c r="H20" s="49">
        <v>0</v>
      </c>
      <c r="I20" s="49">
        <v>0</v>
      </c>
      <c r="J20" s="49">
        <v>0</v>
      </c>
      <c r="K20" s="49">
        <v>0</v>
      </c>
      <c r="L20" s="49">
        <v>0</v>
      </c>
      <c r="M20" s="49">
        <v>0</v>
      </c>
      <c r="N20" s="49">
        <v>0</v>
      </c>
      <c r="O20" s="49">
        <v>0</v>
      </c>
      <c r="P20" s="49">
        <v>0</v>
      </c>
      <c r="Q20" s="49">
        <v>0</v>
      </c>
      <c r="R20" s="49">
        <v>0</v>
      </c>
      <c r="S20" s="49">
        <v>0</v>
      </c>
      <c r="T20" s="49">
        <v>0</v>
      </c>
      <c r="V20" s="77"/>
    </row>
    <row r="21" spans="2:22" s="9" customFormat="1">
      <c r="B21" s="27" t="s">
        <v>57</v>
      </c>
      <c r="C21" s="41">
        <f t="shared" ref="C21:E21" si="6">C12+C19+C20</f>
        <v>53446</v>
      </c>
      <c r="D21" s="41">
        <f t="shared" si="6"/>
        <v>55600</v>
      </c>
      <c r="E21" s="41">
        <f t="shared" si="6"/>
        <v>53764</v>
      </c>
      <c r="F21" s="41">
        <f t="shared" ref="F21:G21" si="7">F12+F19+F20</f>
        <v>59097</v>
      </c>
      <c r="G21" s="41">
        <f t="shared" si="7"/>
        <v>58835</v>
      </c>
      <c r="H21" s="41">
        <f t="shared" ref="H21:J21" si="8">H12+H19+H20</f>
        <v>60722</v>
      </c>
      <c r="I21" s="41">
        <f t="shared" si="8"/>
        <v>56171</v>
      </c>
      <c r="J21" s="41">
        <f t="shared" si="8"/>
        <v>60486</v>
      </c>
      <c r="K21" s="41">
        <f t="shared" ref="K21:R21" si="9">K12+K19+K20</f>
        <v>58347</v>
      </c>
      <c r="L21" s="41">
        <f t="shared" si="9"/>
        <v>57803</v>
      </c>
      <c r="M21" s="41">
        <f t="shared" si="9"/>
        <v>51582</v>
      </c>
      <c r="N21" s="41">
        <f t="shared" si="9"/>
        <v>52241</v>
      </c>
      <c r="O21" s="41">
        <f t="shared" si="9"/>
        <v>52207</v>
      </c>
      <c r="P21" s="41">
        <f t="shared" si="9"/>
        <v>51439</v>
      </c>
      <c r="Q21" s="41">
        <f t="shared" si="9"/>
        <v>48612</v>
      </c>
      <c r="R21" s="41">
        <f t="shared" si="9"/>
        <v>47153</v>
      </c>
      <c r="S21" s="41">
        <f t="shared" ref="S21:T21" si="10">S12+S19+S20</f>
        <v>48534</v>
      </c>
      <c r="T21" s="41">
        <f t="shared" si="10"/>
        <v>48900</v>
      </c>
      <c r="V21" s="77"/>
    </row>
    <row r="22" spans="2:22" s="9" customFormat="1">
      <c r="B22" s="86"/>
      <c r="C22" s="86"/>
      <c r="D22" s="86"/>
      <c r="E22" s="86"/>
      <c r="F22" s="86"/>
      <c r="G22" s="86"/>
      <c r="H22" s="86"/>
      <c r="I22" s="86"/>
      <c r="J22" s="86"/>
      <c r="K22" s="86"/>
      <c r="L22" s="86"/>
      <c r="M22" s="86"/>
      <c r="N22" s="86"/>
      <c r="O22" s="86"/>
      <c r="P22" s="86"/>
      <c r="Q22" s="47"/>
      <c r="R22" s="47"/>
      <c r="S22" s="47"/>
      <c r="T22" s="47"/>
      <c r="V22" s="77"/>
    </row>
    <row r="23" spans="2:22" s="9" customFormat="1">
      <c r="B23" s="10"/>
      <c r="C23" s="10"/>
      <c r="D23" s="10"/>
      <c r="E23" s="10"/>
      <c r="F23" s="10"/>
      <c r="G23" s="10"/>
      <c r="H23" s="10"/>
      <c r="I23" s="10"/>
      <c r="J23" s="10"/>
      <c r="K23" s="10"/>
      <c r="L23" s="10"/>
      <c r="M23" s="10"/>
      <c r="N23" s="10"/>
      <c r="O23" s="10"/>
      <c r="P23" s="10"/>
      <c r="Q23" s="13"/>
      <c r="R23" s="29"/>
      <c r="S23" s="29"/>
      <c r="T23" s="29"/>
      <c r="V23" s="77"/>
    </row>
    <row r="24" spans="2:22" s="9" customFormat="1">
      <c r="B24" s="27" t="s">
        <v>114</v>
      </c>
      <c r="C24" s="41">
        <v>30380</v>
      </c>
      <c r="D24" s="41">
        <v>31027</v>
      </c>
      <c r="E24" s="41">
        <v>28953</v>
      </c>
      <c r="F24" s="41">
        <v>29887</v>
      </c>
      <c r="G24" s="41">
        <v>29622</v>
      </c>
      <c r="H24" s="41">
        <v>30764</v>
      </c>
      <c r="I24" s="41">
        <v>28861</v>
      </c>
      <c r="J24" s="41">
        <v>32116</v>
      </c>
      <c r="K24" s="41">
        <v>30946</v>
      </c>
      <c r="L24" s="41">
        <v>29988</v>
      </c>
      <c r="M24" s="41">
        <v>29767</v>
      </c>
      <c r="N24" s="41">
        <v>29535</v>
      </c>
      <c r="O24" s="41">
        <v>29312</v>
      </c>
      <c r="P24" s="41">
        <v>29302</v>
      </c>
      <c r="Q24" s="41">
        <v>27216</v>
      </c>
      <c r="R24" s="41">
        <v>26103</v>
      </c>
      <c r="S24" s="41">
        <v>25939</v>
      </c>
      <c r="T24" s="41">
        <v>26309</v>
      </c>
      <c r="V24" s="77"/>
    </row>
    <row r="25" spans="2:22" s="9" customFormat="1">
      <c r="B25" s="26" t="s">
        <v>115</v>
      </c>
      <c r="C25" s="26"/>
      <c r="D25" s="26"/>
      <c r="E25" s="26"/>
      <c r="F25" s="26"/>
      <c r="G25" s="26"/>
      <c r="H25" s="26"/>
      <c r="I25" s="26"/>
      <c r="J25" s="26"/>
      <c r="K25" s="26"/>
      <c r="L25" s="26"/>
      <c r="M25" s="26"/>
      <c r="N25" s="26"/>
      <c r="O25" s="26"/>
      <c r="P25" s="26"/>
      <c r="Q25" s="13"/>
      <c r="R25" s="29"/>
      <c r="S25" s="29"/>
      <c r="T25" s="29"/>
      <c r="V25" s="77"/>
    </row>
    <row r="26" spans="2:22" s="9" customFormat="1">
      <c r="B26" s="20" t="s">
        <v>116</v>
      </c>
      <c r="C26" s="29">
        <v>8887</v>
      </c>
      <c r="D26" s="29">
        <v>9747</v>
      </c>
      <c r="E26" s="29">
        <v>10718</v>
      </c>
      <c r="F26" s="29">
        <v>13798</v>
      </c>
      <c r="G26" s="29">
        <v>14724</v>
      </c>
      <c r="H26" s="29">
        <v>13603</v>
      </c>
      <c r="I26" s="29">
        <v>13063</v>
      </c>
      <c r="J26" s="29">
        <v>13217</v>
      </c>
      <c r="K26" s="29">
        <v>12391</v>
      </c>
      <c r="L26" s="29">
        <v>12369</v>
      </c>
      <c r="M26" s="29">
        <v>9367</v>
      </c>
      <c r="N26" s="29">
        <v>9181</v>
      </c>
      <c r="O26" s="29">
        <v>9791</v>
      </c>
      <c r="P26" s="29">
        <v>9715</v>
      </c>
      <c r="Q26" s="29">
        <v>8097</v>
      </c>
      <c r="R26" s="29">
        <v>8758</v>
      </c>
      <c r="S26" s="29">
        <v>8745</v>
      </c>
      <c r="T26" s="29">
        <v>9480</v>
      </c>
      <c r="V26" s="77"/>
    </row>
    <row r="27" spans="2:22" s="9" customFormat="1">
      <c r="B27" s="20" t="s">
        <v>77</v>
      </c>
      <c r="C27" s="29">
        <v>206</v>
      </c>
      <c r="D27" s="29">
        <v>223</v>
      </c>
      <c r="E27" s="29">
        <v>272</v>
      </c>
      <c r="F27" s="29">
        <v>324</v>
      </c>
      <c r="G27" s="29">
        <v>332</v>
      </c>
      <c r="H27" s="29">
        <v>301</v>
      </c>
      <c r="I27" s="29">
        <v>188</v>
      </c>
      <c r="J27" s="29">
        <v>242</v>
      </c>
      <c r="K27" s="29">
        <v>199</v>
      </c>
      <c r="L27" s="29">
        <v>136</v>
      </c>
      <c r="M27" s="29">
        <v>99</v>
      </c>
      <c r="N27" s="29">
        <v>78</v>
      </c>
      <c r="O27" s="29">
        <v>87</v>
      </c>
      <c r="P27" s="29">
        <v>53</v>
      </c>
      <c r="Q27" s="29">
        <v>111</v>
      </c>
      <c r="R27" s="29">
        <v>139</v>
      </c>
      <c r="S27" s="29">
        <v>143</v>
      </c>
      <c r="T27" s="29">
        <v>129</v>
      </c>
      <c r="V27" s="77"/>
    </row>
    <row r="28" spans="2:22" s="9" customFormat="1">
      <c r="B28" s="20" t="s">
        <v>117</v>
      </c>
      <c r="C28" s="29">
        <v>578</v>
      </c>
      <c r="D28" s="29">
        <v>580</v>
      </c>
      <c r="E28" s="29">
        <v>619</v>
      </c>
      <c r="F28" s="29">
        <v>661</v>
      </c>
      <c r="G28" s="29">
        <v>614</v>
      </c>
      <c r="H28" s="29">
        <v>640</v>
      </c>
      <c r="I28" s="29">
        <v>604</v>
      </c>
      <c r="J28" s="29">
        <v>731</v>
      </c>
      <c r="K28" s="29">
        <v>620</v>
      </c>
      <c r="L28" s="29">
        <v>538</v>
      </c>
      <c r="M28" s="29">
        <v>530</v>
      </c>
      <c r="N28" s="29">
        <v>542</v>
      </c>
      <c r="O28" s="29">
        <v>565</v>
      </c>
      <c r="P28" s="29">
        <v>588</v>
      </c>
      <c r="Q28" s="29">
        <v>570</v>
      </c>
      <c r="R28" s="29">
        <v>602</v>
      </c>
      <c r="S28" s="29">
        <v>628</v>
      </c>
      <c r="T28" s="29">
        <v>652</v>
      </c>
      <c r="V28" s="77"/>
    </row>
    <row r="29" spans="2:22" s="9" customFormat="1">
      <c r="B29" s="20" t="s">
        <v>118</v>
      </c>
      <c r="C29" s="29">
        <v>142</v>
      </c>
      <c r="D29" s="29">
        <v>137</v>
      </c>
      <c r="E29" s="29">
        <v>149</v>
      </c>
      <c r="F29" s="29">
        <v>153</v>
      </c>
      <c r="G29" s="29">
        <v>168</v>
      </c>
      <c r="H29" s="29">
        <v>199</v>
      </c>
      <c r="I29" s="29">
        <v>202</v>
      </c>
      <c r="J29" s="29">
        <v>222</v>
      </c>
      <c r="K29" s="29">
        <v>220</v>
      </c>
      <c r="L29" s="29">
        <v>219</v>
      </c>
      <c r="M29" s="29">
        <v>227</v>
      </c>
      <c r="N29" s="29">
        <v>222</v>
      </c>
      <c r="O29" s="29">
        <v>214</v>
      </c>
      <c r="P29" s="29">
        <v>229</v>
      </c>
      <c r="Q29" s="29">
        <v>228</v>
      </c>
      <c r="R29" s="29">
        <v>212</v>
      </c>
      <c r="S29" s="29">
        <v>219</v>
      </c>
      <c r="T29" s="29">
        <v>225</v>
      </c>
      <c r="V29" s="77"/>
    </row>
    <row r="30" spans="2:22" s="9" customFormat="1">
      <c r="B30" s="20" t="s">
        <v>119</v>
      </c>
      <c r="C30" s="29">
        <v>830</v>
      </c>
      <c r="D30" s="29">
        <v>796</v>
      </c>
      <c r="E30" s="29">
        <v>899</v>
      </c>
      <c r="F30" s="29">
        <v>978</v>
      </c>
      <c r="G30" s="29">
        <v>1088</v>
      </c>
      <c r="H30" s="29">
        <v>1150</v>
      </c>
      <c r="I30" s="29">
        <v>1075</v>
      </c>
      <c r="J30" s="29">
        <v>1093</v>
      </c>
      <c r="K30" s="29">
        <v>1107</v>
      </c>
      <c r="L30" s="29">
        <v>1103</v>
      </c>
      <c r="M30" s="29">
        <v>944</v>
      </c>
      <c r="N30" s="29">
        <v>907</v>
      </c>
      <c r="O30" s="29">
        <v>881</v>
      </c>
      <c r="P30" s="29">
        <v>849</v>
      </c>
      <c r="Q30" s="29">
        <v>791</v>
      </c>
      <c r="R30" s="29">
        <v>828</v>
      </c>
      <c r="S30" s="29">
        <v>800</v>
      </c>
      <c r="T30" s="29">
        <v>794</v>
      </c>
      <c r="V30" s="77"/>
    </row>
    <row r="31" spans="2:22" s="9" customFormat="1">
      <c r="B31" s="27" t="s">
        <v>78</v>
      </c>
      <c r="C31" s="41">
        <f t="shared" ref="C31:R31" si="11">SUM(C26:C30)</f>
        <v>10643</v>
      </c>
      <c r="D31" s="41">
        <f t="shared" si="11"/>
        <v>11483</v>
      </c>
      <c r="E31" s="41">
        <f t="shared" si="11"/>
        <v>12657</v>
      </c>
      <c r="F31" s="41">
        <f t="shared" si="11"/>
        <v>15914</v>
      </c>
      <c r="G31" s="41">
        <f t="shared" si="11"/>
        <v>16926</v>
      </c>
      <c r="H31" s="41">
        <f t="shared" si="11"/>
        <v>15893</v>
      </c>
      <c r="I31" s="41">
        <f t="shared" si="11"/>
        <v>15132</v>
      </c>
      <c r="J31" s="41">
        <f t="shared" si="11"/>
        <v>15505</v>
      </c>
      <c r="K31" s="41">
        <f t="shared" si="11"/>
        <v>14537</v>
      </c>
      <c r="L31" s="41">
        <f t="shared" si="11"/>
        <v>14365</v>
      </c>
      <c r="M31" s="41">
        <f t="shared" si="11"/>
        <v>11167</v>
      </c>
      <c r="N31" s="41">
        <f t="shared" si="11"/>
        <v>10930</v>
      </c>
      <c r="O31" s="41">
        <f t="shared" si="11"/>
        <v>11538</v>
      </c>
      <c r="P31" s="41">
        <f t="shared" si="11"/>
        <v>11434</v>
      </c>
      <c r="Q31" s="41">
        <f t="shared" si="11"/>
        <v>9797</v>
      </c>
      <c r="R31" s="41">
        <f t="shared" si="11"/>
        <v>10539</v>
      </c>
      <c r="S31" s="41">
        <f t="shared" ref="S31:T31" si="12">SUM(S26:S30)</f>
        <v>10535</v>
      </c>
      <c r="T31" s="41">
        <f t="shared" si="12"/>
        <v>11280</v>
      </c>
      <c r="V31" s="77"/>
    </row>
    <row r="32" spans="2:22" s="9" customFormat="1">
      <c r="B32" s="50" t="s">
        <v>120</v>
      </c>
      <c r="C32" s="50"/>
      <c r="D32" s="50"/>
      <c r="E32" s="50"/>
      <c r="F32" s="50"/>
      <c r="G32" s="50"/>
      <c r="H32" s="50"/>
      <c r="I32" s="50"/>
      <c r="J32" s="50"/>
      <c r="K32" s="50"/>
      <c r="L32" s="50"/>
      <c r="M32" s="50"/>
      <c r="N32" s="50"/>
      <c r="O32" s="50"/>
      <c r="P32" s="50"/>
      <c r="Q32" s="50"/>
      <c r="R32" s="45"/>
      <c r="S32" s="45"/>
      <c r="T32" s="45"/>
      <c r="V32" s="77"/>
    </row>
    <row r="33" spans="2:22" s="9" customFormat="1">
      <c r="B33" s="20" t="s">
        <v>79</v>
      </c>
      <c r="C33" s="29">
        <v>3405</v>
      </c>
      <c r="D33" s="29">
        <v>4362</v>
      </c>
      <c r="E33" s="29">
        <v>4706</v>
      </c>
      <c r="F33" s="29">
        <v>5630</v>
      </c>
      <c r="G33" s="29">
        <v>4785</v>
      </c>
      <c r="H33" s="29">
        <v>5718</v>
      </c>
      <c r="I33" s="29">
        <v>4234</v>
      </c>
      <c r="J33" s="29">
        <v>4602</v>
      </c>
      <c r="K33" s="29">
        <v>4868</v>
      </c>
      <c r="L33" s="29">
        <v>5418</v>
      </c>
      <c r="M33" s="29">
        <v>3028</v>
      </c>
      <c r="N33" s="29">
        <v>4173</v>
      </c>
      <c r="O33" s="29">
        <v>3502</v>
      </c>
      <c r="P33" s="29">
        <v>3105</v>
      </c>
      <c r="Q33" s="29">
        <v>4337</v>
      </c>
      <c r="R33" s="29">
        <v>4238</v>
      </c>
      <c r="S33" s="29">
        <v>5368</v>
      </c>
      <c r="T33" s="29">
        <v>4602</v>
      </c>
      <c r="V33" s="77"/>
    </row>
    <row r="34" spans="2:22" s="9" customFormat="1">
      <c r="B34" s="20" t="s">
        <v>121</v>
      </c>
      <c r="C34" s="29">
        <v>1294</v>
      </c>
      <c r="D34" s="29">
        <v>1262</v>
      </c>
      <c r="E34" s="29">
        <v>1138</v>
      </c>
      <c r="F34" s="29">
        <v>1380</v>
      </c>
      <c r="G34" s="29">
        <v>1265</v>
      </c>
      <c r="H34" s="29">
        <v>1294</v>
      </c>
      <c r="I34" s="29">
        <v>1234</v>
      </c>
      <c r="J34" s="29">
        <v>1228</v>
      </c>
      <c r="K34" s="29">
        <v>1214</v>
      </c>
      <c r="L34" s="29">
        <v>1160</v>
      </c>
      <c r="M34" s="29">
        <v>1098</v>
      </c>
      <c r="N34" s="29">
        <v>1287</v>
      </c>
      <c r="O34" s="29">
        <v>1226</v>
      </c>
      <c r="P34" s="29">
        <v>1262</v>
      </c>
      <c r="Q34" s="29">
        <v>1134</v>
      </c>
      <c r="R34" s="29">
        <v>966</v>
      </c>
      <c r="S34" s="29">
        <v>916</v>
      </c>
      <c r="T34" s="29">
        <v>1015</v>
      </c>
      <c r="V34" s="77"/>
    </row>
    <row r="35" spans="2:22" s="9" customFormat="1">
      <c r="B35" s="20" t="s">
        <v>80</v>
      </c>
      <c r="C35" s="29">
        <v>6640</v>
      </c>
      <c r="D35" s="29">
        <v>6246</v>
      </c>
      <c r="E35" s="29">
        <v>5987</v>
      </c>
      <c r="F35" s="29">
        <v>5868</v>
      </c>
      <c r="G35" s="29">
        <v>5839</v>
      </c>
      <c r="H35" s="29">
        <v>6684</v>
      </c>
      <c r="I35" s="29">
        <v>6317</v>
      </c>
      <c r="J35" s="29">
        <v>6699</v>
      </c>
      <c r="K35" s="29">
        <v>6455</v>
      </c>
      <c r="L35" s="29">
        <v>6554</v>
      </c>
      <c r="M35" s="29">
        <v>6233</v>
      </c>
      <c r="N35" s="29">
        <v>5905</v>
      </c>
      <c r="O35" s="29">
        <v>6173</v>
      </c>
      <c r="P35" s="29">
        <v>5893</v>
      </c>
      <c r="Q35" s="29">
        <v>5699</v>
      </c>
      <c r="R35" s="29">
        <v>5065</v>
      </c>
      <c r="S35" s="29">
        <v>5500</v>
      </c>
      <c r="T35" s="29">
        <v>5462</v>
      </c>
      <c r="V35" s="77"/>
    </row>
    <row r="36" spans="2:22" s="9" customFormat="1">
      <c r="B36" s="20" t="s">
        <v>118</v>
      </c>
      <c r="C36" s="29">
        <v>320</v>
      </c>
      <c r="D36" s="29">
        <v>288</v>
      </c>
      <c r="E36" s="29">
        <v>323</v>
      </c>
      <c r="F36" s="29">
        <v>418</v>
      </c>
      <c r="G36" s="29">
        <v>397</v>
      </c>
      <c r="H36" s="29">
        <v>369</v>
      </c>
      <c r="I36" s="29">
        <v>393</v>
      </c>
      <c r="J36" s="29">
        <v>336</v>
      </c>
      <c r="K36" s="29">
        <v>327</v>
      </c>
      <c r="L36" s="29">
        <v>318</v>
      </c>
      <c r="M36" s="29">
        <v>289</v>
      </c>
      <c r="N36" s="29">
        <v>411</v>
      </c>
      <c r="O36" s="29">
        <v>456</v>
      </c>
      <c r="P36" s="29">
        <v>443</v>
      </c>
      <c r="Q36" s="29">
        <v>429</v>
      </c>
      <c r="R36" s="29">
        <v>242</v>
      </c>
      <c r="S36" s="29">
        <v>276</v>
      </c>
      <c r="T36" s="29">
        <v>232</v>
      </c>
      <c r="V36" s="77"/>
    </row>
    <row r="37" spans="2:22" s="9" customFormat="1">
      <c r="B37" s="27" t="s">
        <v>81</v>
      </c>
      <c r="C37" s="41">
        <f t="shared" ref="C37:E37" si="13">SUM(C33:C36)</f>
        <v>11659</v>
      </c>
      <c r="D37" s="41">
        <f t="shared" si="13"/>
        <v>12158</v>
      </c>
      <c r="E37" s="41">
        <f t="shared" si="13"/>
        <v>12154</v>
      </c>
      <c r="F37" s="41">
        <f t="shared" ref="F37:G37" si="14">SUM(F33:F36)</f>
        <v>13296</v>
      </c>
      <c r="G37" s="41">
        <f t="shared" si="14"/>
        <v>12286</v>
      </c>
      <c r="H37" s="41">
        <f t="shared" ref="H37:K37" si="15">SUM(H33:H36)</f>
        <v>14065</v>
      </c>
      <c r="I37" s="41">
        <f t="shared" si="15"/>
        <v>12178</v>
      </c>
      <c r="J37" s="41">
        <f t="shared" si="15"/>
        <v>12865</v>
      </c>
      <c r="K37" s="41">
        <f t="shared" si="15"/>
        <v>12864</v>
      </c>
      <c r="L37" s="41">
        <f t="shared" ref="L37:Q37" si="16">SUM(L33:L36)</f>
        <v>13450</v>
      </c>
      <c r="M37" s="41">
        <f t="shared" si="16"/>
        <v>10648</v>
      </c>
      <c r="N37" s="41">
        <f t="shared" si="16"/>
        <v>11776</v>
      </c>
      <c r="O37" s="41">
        <f t="shared" si="16"/>
        <v>11357</v>
      </c>
      <c r="P37" s="41">
        <f t="shared" si="16"/>
        <v>10703</v>
      </c>
      <c r="Q37" s="41">
        <f t="shared" si="16"/>
        <v>11599</v>
      </c>
      <c r="R37" s="41">
        <f t="shared" ref="R37:T37" si="17">SUM(R33:R36)</f>
        <v>10511</v>
      </c>
      <c r="S37" s="41">
        <f t="shared" si="17"/>
        <v>12060</v>
      </c>
      <c r="T37" s="41">
        <f t="shared" si="17"/>
        <v>11311</v>
      </c>
      <c r="V37" s="77"/>
    </row>
    <row r="38" spans="2:22" s="9" customFormat="1">
      <c r="B38" s="124" t="s">
        <v>288</v>
      </c>
      <c r="C38" s="128">
        <v>764</v>
      </c>
      <c r="D38" s="128">
        <v>932</v>
      </c>
      <c r="E38" s="49">
        <v>0</v>
      </c>
      <c r="F38" s="49">
        <v>0</v>
      </c>
      <c r="G38" s="49">
        <v>0</v>
      </c>
      <c r="H38" s="49">
        <v>0</v>
      </c>
      <c r="I38" s="49">
        <v>0</v>
      </c>
      <c r="J38" s="49">
        <v>0</v>
      </c>
      <c r="K38" s="49">
        <v>0</v>
      </c>
      <c r="L38" s="49">
        <v>0</v>
      </c>
      <c r="M38" s="49">
        <v>0</v>
      </c>
      <c r="N38" s="49">
        <v>0</v>
      </c>
      <c r="O38" s="49">
        <v>0</v>
      </c>
      <c r="P38" s="49">
        <v>0</v>
      </c>
      <c r="Q38" s="49">
        <v>0</v>
      </c>
      <c r="R38" s="49">
        <v>0</v>
      </c>
      <c r="S38" s="49">
        <v>0</v>
      </c>
      <c r="T38" s="49">
        <v>0</v>
      </c>
      <c r="V38" s="77"/>
    </row>
    <row r="39" spans="2:22" s="9" customFormat="1">
      <c r="B39" s="27" t="s">
        <v>82</v>
      </c>
      <c r="C39" s="41">
        <f>C24+C31+C37+C38</f>
        <v>53446</v>
      </c>
      <c r="D39" s="41">
        <f>D24+D31+D37+D38</f>
        <v>55600</v>
      </c>
      <c r="E39" s="41">
        <f t="shared" ref="E39" si="18">E24+E31+E37</f>
        <v>53764</v>
      </c>
      <c r="F39" s="41">
        <f t="shared" ref="F39:G39" si="19">F24+F31+F37</f>
        <v>59097</v>
      </c>
      <c r="G39" s="41">
        <f t="shared" si="19"/>
        <v>58834</v>
      </c>
      <c r="H39" s="41">
        <f t="shared" ref="H39:N39" si="20">H24+H31+H37</f>
        <v>60722</v>
      </c>
      <c r="I39" s="41">
        <f t="shared" si="20"/>
        <v>56171</v>
      </c>
      <c r="J39" s="41">
        <f t="shared" si="20"/>
        <v>60486</v>
      </c>
      <c r="K39" s="41">
        <f t="shared" si="20"/>
        <v>58347</v>
      </c>
      <c r="L39" s="41">
        <f t="shared" si="20"/>
        <v>57803</v>
      </c>
      <c r="M39" s="41">
        <f t="shared" si="20"/>
        <v>51582</v>
      </c>
      <c r="N39" s="41">
        <f t="shared" si="20"/>
        <v>52241</v>
      </c>
      <c r="O39" s="41">
        <f t="shared" ref="O39:P39" si="21">O24+O31+O37</f>
        <v>52207</v>
      </c>
      <c r="P39" s="41">
        <f t="shared" si="21"/>
        <v>51439</v>
      </c>
      <c r="Q39" s="41">
        <f t="shared" ref="Q39:T39" si="22">Q24+Q31+Q37</f>
        <v>48612</v>
      </c>
      <c r="R39" s="41">
        <f t="shared" si="22"/>
        <v>47153</v>
      </c>
      <c r="S39" s="41">
        <f t="shared" si="22"/>
        <v>48534</v>
      </c>
      <c r="T39" s="41">
        <f t="shared" si="22"/>
        <v>48900</v>
      </c>
      <c r="V39" s="77"/>
    </row>
    <row r="40" spans="2:22" s="9" customFormat="1">
      <c r="B40" s="10"/>
      <c r="C40" s="10"/>
      <c r="D40" s="10"/>
      <c r="E40" s="10"/>
      <c r="F40" s="10"/>
      <c r="G40" s="10"/>
      <c r="H40" s="10"/>
      <c r="I40" s="10"/>
      <c r="J40" s="10"/>
      <c r="K40" s="10"/>
      <c r="L40" s="10"/>
      <c r="M40" s="10"/>
      <c r="N40" s="10"/>
      <c r="O40" s="10"/>
      <c r="P40" s="10"/>
      <c r="Q40" s="11"/>
      <c r="R40" s="11"/>
      <c r="S40" s="11"/>
      <c r="T40" s="11"/>
      <c r="V40" s="77"/>
    </row>
    <row r="41" spans="2:22" s="9" customFormat="1">
      <c r="B41" s="10"/>
      <c r="C41" s="10"/>
      <c r="D41" s="10"/>
      <c r="E41" s="10"/>
      <c r="F41" s="10"/>
      <c r="G41" s="10"/>
      <c r="H41" s="10"/>
      <c r="I41" s="10"/>
      <c r="J41" s="10"/>
      <c r="K41" s="10"/>
      <c r="L41" s="10"/>
      <c r="M41" s="10"/>
      <c r="N41" s="10"/>
      <c r="O41" s="10"/>
      <c r="P41" s="10"/>
      <c r="Q41" s="10"/>
      <c r="R41" s="12"/>
      <c r="S41" s="12"/>
      <c r="T41" s="12"/>
      <c r="V41" s="77"/>
    </row>
    <row r="42" spans="2:22">
      <c r="B42" s="1" t="s">
        <v>83</v>
      </c>
      <c r="C42" s="6" t="s">
        <v>88</v>
      </c>
      <c r="D42" s="6" t="s">
        <v>89</v>
      </c>
      <c r="E42" s="6">
        <v>44561</v>
      </c>
      <c r="F42" s="6" t="s">
        <v>87</v>
      </c>
      <c r="G42" s="6" t="s">
        <v>88</v>
      </c>
      <c r="H42" s="6" t="s">
        <v>89</v>
      </c>
      <c r="I42" s="6" t="s">
        <v>90</v>
      </c>
      <c r="J42" s="6" t="s">
        <v>87</v>
      </c>
      <c r="K42" s="6" t="s">
        <v>88</v>
      </c>
      <c r="L42" s="6" t="s">
        <v>89</v>
      </c>
      <c r="M42" s="6" t="s">
        <v>90</v>
      </c>
      <c r="N42" s="6" t="s">
        <v>87</v>
      </c>
      <c r="O42" s="6" t="s">
        <v>88</v>
      </c>
      <c r="P42" s="6" t="s">
        <v>89</v>
      </c>
      <c r="Q42" s="6" t="s">
        <v>90</v>
      </c>
      <c r="R42" s="6" t="s">
        <v>87</v>
      </c>
      <c r="S42" s="6" t="s">
        <v>88</v>
      </c>
      <c r="T42" s="6" t="s">
        <v>89</v>
      </c>
      <c r="U42" s="77"/>
    </row>
    <row r="43" spans="2:22">
      <c r="B43" s="5"/>
      <c r="C43" s="5">
        <v>2021</v>
      </c>
      <c r="D43" s="5">
        <v>2021</v>
      </c>
      <c r="E43" s="5">
        <v>2020</v>
      </c>
      <c r="F43" s="5">
        <v>2020</v>
      </c>
      <c r="G43" s="5">
        <v>2020</v>
      </c>
      <c r="H43" s="7">
        <v>2020</v>
      </c>
      <c r="I43" s="7">
        <v>2019</v>
      </c>
      <c r="J43" s="7">
        <v>2019</v>
      </c>
      <c r="K43" s="5">
        <v>2019</v>
      </c>
      <c r="L43" s="7">
        <v>2019</v>
      </c>
      <c r="M43" s="7">
        <v>2018</v>
      </c>
      <c r="N43" s="7">
        <v>2018</v>
      </c>
      <c r="O43" s="7">
        <v>2018</v>
      </c>
      <c r="P43" s="7">
        <v>2018</v>
      </c>
      <c r="Q43" s="7">
        <v>2017</v>
      </c>
      <c r="R43" s="7">
        <v>2017</v>
      </c>
      <c r="S43" s="7">
        <v>2017</v>
      </c>
      <c r="T43" s="7">
        <v>2017</v>
      </c>
    </row>
    <row r="44" spans="2:22" s="9" customFormat="1">
      <c r="B44" s="28" t="s">
        <v>149</v>
      </c>
      <c r="C44" s="48">
        <f>E52</f>
        <v>28953</v>
      </c>
      <c r="D44" s="48">
        <f>E52</f>
        <v>28953</v>
      </c>
      <c r="E44" s="48">
        <f>I52</f>
        <v>28861</v>
      </c>
      <c r="F44" s="48">
        <f>I52</f>
        <v>28861</v>
      </c>
      <c r="G44" s="48">
        <f>I52</f>
        <v>28861</v>
      </c>
      <c r="H44" s="48">
        <f>I52</f>
        <v>28861</v>
      </c>
      <c r="I44" s="48">
        <f>M52</f>
        <v>29767</v>
      </c>
      <c r="J44" s="48">
        <f>M52</f>
        <v>29767</v>
      </c>
      <c r="K44" s="48">
        <f>M52</f>
        <v>29767</v>
      </c>
      <c r="L44" s="48">
        <f>M52</f>
        <v>29767</v>
      </c>
      <c r="M44" s="48">
        <f>Q24</f>
        <v>27216</v>
      </c>
      <c r="N44" s="48">
        <f>Q24</f>
        <v>27216</v>
      </c>
      <c r="O44" s="48">
        <f>Q24</f>
        <v>27216</v>
      </c>
      <c r="P44" s="48">
        <f>Q24</f>
        <v>27216</v>
      </c>
      <c r="Q44" s="48">
        <v>25137</v>
      </c>
      <c r="R44" s="45">
        <v>25137</v>
      </c>
      <c r="S44" s="45">
        <v>25137</v>
      </c>
      <c r="T44" s="45">
        <v>25137</v>
      </c>
      <c r="V44" s="77"/>
    </row>
    <row r="45" spans="2:22" s="9" customFormat="1">
      <c r="B45" s="20" t="s">
        <v>281</v>
      </c>
      <c r="C45" s="49">
        <v>0</v>
      </c>
      <c r="D45" s="49">
        <v>0</v>
      </c>
      <c r="E45" s="49">
        <v>0</v>
      </c>
      <c r="F45" s="49">
        <v>0</v>
      </c>
      <c r="G45" s="49">
        <v>0</v>
      </c>
      <c r="H45" s="49">
        <v>0</v>
      </c>
      <c r="I45" s="49">
        <v>0</v>
      </c>
      <c r="J45" s="49">
        <v>0</v>
      </c>
      <c r="K45" s="49">
        <v>0</v>
      </c>
      <c r="L45" s="49">
        <v>0</v>
      </c>
      <c r="M45" s="49">
        <v>-359</v>
      </c>
      <c r="N45" s="49">
        <v>0</v>
      </c>
      <c r="O45" s="49">
        <v>0</v>
      </c>
      <c r="P45" s="49">
        <v>0</v>
      </c>
      <c r="Q45" s="49">
        <v>0</v>
      </c>
      <c r="R45" s="49">
        <v>0</v>
      </c>
      <c r="S45" s="49">
        <v>0</v>
      </c>
      <c r="T45" s="49">
        <v>0</v>
      </c>
      <c r="V45" s="77"/>
    </row>
    <row r="46" spans="2:22" s="9" customFormat="1">
      <c r="B46" s="20" t="s">
        <v>175</v>
      </c>
      <c r="C46" s="49">
        <v>0</v>
      </c>
      <c r="D46" s="49">
        <v>0</v>
      </c>
      <c r="E46" s="49">
        <v>0</v>
      </c>
      <c r="F46" s="49">
        <v>0</v>
      </c>
      <c r="G46" s="49">
        <v>0</v>
      </c>
      <c r="H46" s="49">
        <v>0</v>
      </c>
      <c r="I46" s="49">
        <v>0</v>
      </c>
      <c r="J46" s="49">
        <v>0</v>
      </c>
      <c r="K46" s="49">
        <v>0</v>
      </c>
      <c r="L46" s="49">
        <v>0</v>
      </c>
      <c r="M46" s="30">
        <v>-8</v>
      </c>
      <c r="N46" s="30">
        <v>-8</v>
      </c>
      <c r="O46" s="30">
        <v>-8</v>
      </c>
      <c r="P46" s="30">
        <v>-8</v>
      </c>
      <c r="Q46" s="49">
        <v>0</v>
      </c>
      <c r="R46" s="49">
        <v>0</v>
      </c>
      <c r="S46" s="49">
        <v>0</v>
      </c>
      <c r="T46" s="49">
        <v>0</v>
      </c>
      <c r="V46" s="77"/>
    </row>
    <row r="47" spans="2:22" s="9" customFormat="1">
      <c r="B47" s="20" t="s">
        <v>242</v>
      </c>
      <c r="C47" s="49">
        <v>-4</v>
      </c>
      <c r="D47" s="49">
        <v>0</v>
      </c>
      <c r="E47" s="49">
        <v>0</v>
      </c>
      <c r="F47" s="49">
        <v>0</v>
      </c>
      <c r="G47" s="49">
        <v>0</v>
      </c>
      <c r="H47" s="49">
        <v>0</v>
      </c>
      <c r="I47" s="30">
        <v>-133</v>
      </c>
      <c r="J47" s="30">
        <v>-135</v>
      </c>
      <c r="K47" s="30">
        <v>-139</v>
      </c>
      <c r="L47" s="30">
        <v>-138</v>
      </c>
      <c r="M47" s="49">
        <v>0</v>
      </c>
      <c r="N47" s="49">
        <v>0</v>
      </c>
      <c r="O47" s="49">
        <v>0</v>
      </c>
      <c r="P47" s="49">
        <v>0</v>
      </c>
      <c r="Q47" s="49">
        <v>0</v>
      </c>
      <c r="R47" s="49">
        <v>0</v>
      </c>
      <c r="S47" s="49">
        <v>0</v>
      </c>
      <c r="T47" s="49">
        <v>0</v>
      </c>
      <c r="V47" s="77"/>
    </row>
    <row r="48" spans="2:22" s="9" customFormat="1">
      <c r="B48" s="20" t="s">
        <v>49</v>
      </c>
      <c r="C48" s="30">
        <f>'IS '!C20+'IS '!D20</f>
        <v>2096</v>
      </c>
      <c r="D48" s="30">
        <f>'IS '!D20</f>
        <v>1104</v>
      </c>
      <c r="E48" s="30">
        <f>'IS '!F20+'IS '!G20+'IS '!H20+'IS '!I20</f>
        <v>2711</v>
      </c>
      <c r="F48" s="30">
        <f>'IS '!G20+'IS '!H20+'IS '!I20</f>
        <v>2051</v>
      </c>
      <c r="G48" s="30">
        <f>'IS '!H20+'IS '!I20</f>
        <v>1399</v>
      </c>
      <c r="H48" s="30">
        <f>'IS '!I20</f>
        <v>827</v>
      </c>
      <c r="I48" s="30">
        <f>'IS '!K20+'IS '!L20+'IS '!M20+'IS '!N20</f>
        <v>-199</v>
      </c>
      <c r="J48" s="30">
        <f>'IS '!L20+'IS '!M20+'IS '!N20</f>
        <v>2319</v>
      </c>
      <c r="K48" s="30">
        <f>'IS '!M20+'IS '!N20</f>
        <v>1658</v>
      </c>
      <c r="L48" s="30">
        <f>'IS '!N20</f>
        <v>851</v>
      </c>
      <c r="M48" s="30">
        <f>'IS '!O20</f>
        <v>3190</v>
      </c>
      <c r="N48" s="30">
        <f>'IS '!Q35+'IS '!R35+'IS '!S35</f>
        <v>2589</v>
      </c>
      <c r="O48" s="30">
        <f>'IS '!R35+'IS '!S35</f>
        <v>1806</v>
      </c>
      <c r="P48" s="30">
        <f>'IS '!S20</f>
        <v>909</v>
      </c>
      <c r="Q48" s="29">
        <f>'IS '!T20</f>
        <v>2874</v>
      </c>
      <c r="R48" s="29">
        <f>'IS '!V35+'IS '!W35+'IS '!X35</f>
        <v>2601</v>
      </c>
      <c r="S48" s="29">
        <f>'IS '!W35+'IS '!X35</f>
        <v>1966</v>
      </c>
      <c r="T48" s="29">
        <f>'IS '!X35</f>
        <v>1229</v>
      </c>
      <c r="V48" s="77"/>
    </row>
    <row r="49" spans="2:22" s="9" customFormat="1">
      <c r="B49" s="20" t="s">
        <v>163</v>
      </c>
      <c r="C49" s="97">
        <f>'IS '!C48+'IS '!D48</f>
        <v>690</v>
      </c>
      <c r="D49" s="97">
        <f>'IS '!D48</f>
        <v>970</v>
      </c>
      <c r="E49" s="97">
        <f>'IS '!F48+'IS '!G48+'IS '!H48+'IS '!I48</f>
        <v>-2619</v>
      </c>
      <c r="F49" s="97">
        <f>'IS '!G48+'IS '!H48+'IS '!I48</f>
        <v>-1025</v>
      </c>
      <c r="G49" s="97">
        <f>'IS '!H48+'IS '!I48</f>
        <v>-638</v>
      </c>
      <c r="H49" s="97">
        <f>'IS '!I48</f>
        <v>1076</v>
      </c>
      <c r="I49" s="97">
        <f>'IS '!K48+'IS '!L48+'IS '!M48+'IS '!N48</f>
        <v>704</v>
      </c>
      <c r="J49" s="97">
        <f>'IS '!L48+'IS '!M48+'IS '!N48</f>
        <v>1452</v>
      </c>
      <c r="K49" s="97">
        <f>'IS '!M48+'IS '!N48</f>
        <v>948</v>
      </c>
      <c r="L49" s="97">
        <f>'IS '!N48</f>
        <v>795</v>
      </c>
      <c r="M49" s="97">
        <f>'IS '!O48</f>
        <v>948</v>
      </c>
      <c r="N49" s="97">
        <f>'IS '!Q48+'IS '!R48+'IS '!S48</f>
        <v>958</v>
      </c>
      <c r="O49" s="97">
        <f>'IS '!R48+'IS '!S48</f>
        <v>1517</v>
      </c>
      <c r="P49" s="97">
        <f>'IS '!S48</f>
        <v>1184</v>
      </c>
      <c r="Q49" s="29">
        <f>'IS '!T48</f>
        <v>357</v>
      </c>
      <c r="R49" s="29">
        <f>'IS '!V48+'IS '!W48+'IS '!X48</f>
        <v>-483</v>
      </c>
      <c r="S49" s="29">
        <f>'IS '!W48+'IS '!X48</f>
        <v>-12</v>
      </c>
      <c r="T49" s="29">
        <f>'IS '!X48</f>
        <v>-57</v>
      </c>
      <c r="V49" s="77"/>
    </row>
    <row r="50" spans="2:22" s="9" customFormat="1">
      <c r="B50" s="20" t="s">
        <v>54</v>
      </c>
      <c r="C50" s="30">
        <v>-1355</v>
      </c>
      <c r="D50" s="49">
        <v>0</v>
      </c>
      <c r="E50" s="49">
        <v>0</v>
      </c>
      <c r="F50" s="49">
        <v>0</v>
      </c>
      <c r="G50" s="49">
        <v>0</v>
      </c>
      <c r="H50" s="49">
        <v>0</v>
      </c>
      <c r="I50" s="97">
        <v>-1288</v>
      </c>
      <c r="J50" s="97">
        <v>-1288</v>
      </c>
      <c r="K50" s="97">
        <v>-1288</v>
      </c>
      <c r="L50" s="97">
        <v>-1288</v>
      </c>
      <c r="M50" s="97">
        <v>-1220</v>
      </c>
      <c r="N50" s="97">
        <v>-1220</v>
      </c>
      <c r="O50" s="97">
        <v>-1220</v>
      </c>
      <c r="P50" s="49">
        <v>0</v>
      </c>
      <c r="Q50" s="29">
        <v>-1152</v>
      </c>
      <c r="R50" s="29">
        <v>-1152</v>
      </c>
      <c r="S50" s="29">
        <v>-1152</v>
      </c>
      <c r="T50" s="49">
        <v>0</v>
      </c>
      <c r="V50" s="77"/>
    </row>
    <row r="51" spans="2:22" s="9" customFormat="1">
      <c r="B51" s="20" t="s">
        <v>264</v>
      </c>
      <c r="C51" s="49">
        <v>0</v>
      </c>
      <c r="D51" s="49">
        <v>0</v>
      </c>
      <c r="E51" s="49">
        <v>0</v>
      </c>
      <c r="F51" s="49">
        <v>0</v>
      </c>
      <c r="G51" s="49">
        <v>0</v>
      </c>
      <c r="H51" s="49">
        <v>0</v>
      </c>
      <c r="I51" s="97">
        <v>10</v>
      </c>
      <c r="J51" s="49">
        <v>0</v>
      </c>
      <c r="K51" s="49">
        <v>0</v>
      </c>
      <c r="L51" s="49">
        <v>0</v>
      </c>
      <c r="M51" s="49">
        <v>0</v>
      </c>
      <c r="N51" s="49">
        <v>0</v>
      </c>
      <c r="O51" s="49">
        <v>0</v>
      </c>
      <c r="P51" s="49">
        <v>0</v>
      </c>
      <c r="Q51" s="49">
        <v>0</v>
      </c>
      <c r="R51" s="49">
        <v>0</v>
      </c>
      <c r="S51" s="49">
        <v>0</v>
      </c>
      <c r="T51" s="49">
        <v>0</v>
      </c>
      <c r="V51" s="77"/>
    </row>
    <row r="52" spans="2:22" s="9" customFormat="1" ht="15.75" customHeight="1">
      <c r="B52" s="27" t="s">
        <v>86</v>
      </c>
      <c r="C52" s="31">
        <f t="shared" ref="C52:D52" si="23">SUM(C44:C51)</f>
        <v>30380</v>
      </c>
      <c r="D52" s="31">
        <f t="shared" si="23"/>
        <v>31027</v>
      </c>
      <c r="E52" s="31">
        <f t="shared" ref="E52:T52" si="24">SUM(E44:E51)</f>
        <v>28953</v>
      </c>
      <c r="F52" s="31">
        <f t="shared" si="24"/>
        <v>29887</v>
      </c>
      <c r="G52" s="31">
        <f t="shared" si="24"/>
        <v>29622</v>
      </c>
      <c r="H52" s="31">
        <f t="shared" si="24"/>
        <v>30764</v>
      </c>
      <c r="I52" s="31">
        <f t="shared" si="24"/>
        <v>28861</v>
      </c>
      <c r="J52" s="31">
        <f t="shared" si="24"/>
        <v>32115</v>
      </c>
      <c r="K52" s="31">
        <f t="shared" si="24"/>
        <v>30946</v>
      </c>
      <c r="L52" s="31">
        <f t="shared" si="24"/>
        <v>29987</v>
      </c>
      <c r="M52" s="31">
        <f t="shared" si="24"/>
        <v>29767</v>
      </c>
      <c r="N52" s="31">
        <f t="shared" si="24"/>
        <v>29535</v>
      </c>
      <c r="O52" s="31">
        <f t="shared" si="24"/>
        <v>29311</v>
      </c>
      <c r="P52" s="31">
        <f t="shared" si="24"/>
        <v>29301</v>
      </c>
      <c r="Q52" s="31">
        <f t="shared" si="24"/>
        <v>27216</v>
      </c>
      <c r="R52" s="31">
        <f t="shared" si="24"/>
        <v>26103</v>
      </c>
      <c r="S52" s="31">
        <f t="shared" si="24"/>
        <v>25939</v>
      </c>
      <c r="T52" s="31">
        <f t="shared" si="24"/>
        <v>26309</v>
      </c>
      <c r="V52" s="77"/>
    </row>
    <row r="53" spans="2:22" s="9" customFormat="1">
      <c r="D53" s="92"/>
      <c r="E53" s="92"/>
      <c r="F53" s="92"/>
      <c r="G53" s="92"/>
      <c r="H53" s="92"/>
      <c r="I53" s="92"/>
      <c r="J53" s="92"/>
      <c r="K53" s="92"/>
      <c r="L53" s="92"/>
      <c r="M53" s="92"/>
      <c r="N53" s="92"/>
      <c r="O53" s="92"/>
      <c r="P53" s="92"/>
      <c r="Q53" s="92"/>
      <c r="R53" s="92"/>
      <c r="S53" s="92"/>
      <c r="T53" s="92"/>
      <c r="V53" s="77"/>
    </row>
    <row r="54" spans="2:22" s="9" customFormat="1">
      <c r="V54" s="77"/>
    </row>
    <row r="55" spans="2:22">
      <c r="B55" s="1" t="s">
        <v>15</v>
      </c>
      <c r="C55" s="6" t="s">
        <v>88</v>
      </c>
      <c r="D55" s="6" t="s">
        <v>89</v>
      </c>
      <c r="E55" s="6">
        <v>44561</v>
      </c>
      <c r="F55" s="6" t="s">
        <v>87</v>
      </c>
      <c r="G55" s="6" t="s">
        <v>88</v>
      </c>
      <c r="H55" s="6" t="s">
        <v>89</v>
      </c>
      <c r="I55" s="6" t="s">
        <v>90</v>
      </c>
      <c r="J55" s="6" t="s">
        <v>87</v>
      </c>
      <c r="K55" s="6" t="s">
        <v>88</v>
      </c>
      <c r="L55" s="6" t="s">
        <v>89</v>
      </c>
      <c r="M55" s="6" t="s">
        <v>90</v>
      </c>
      <c r="N55" s="6" t="s">
        <v>87</v>
      </c>
      <c r="O55" s="6" t="s">
        <v>88</v>
      </c>
      <c r="P55" s="6" t="s">
        <v>89</v>
      </c>
      <c r="Q55" s="6" t="s">
        <v>90</v>
      </c>
      <c r="R55" s="6" t="s">
        <v>87</v>
      </c>
      <c r="S55" s="6" t="s">
        <v>88</v>
      </c>
      <c r="T55" s="6" t="s">
        <v>89</v>
      </c>
    </row>
    <row r="56" spans="2:22">
      <c r="B56" s="5"/>
      <c r="C56" s="5">
        <v>2021</v>
      </c>
      <c r="D56" s="5">
        <v>2021</v>
      </c>
      <c r="E56" s="5">
        <v>2020</v>
      </c>
      <c r="F56" s="5">
        <v>2020</v>
      </c>
      <c r="G56" s="5">
        <v>2020</v>
      </c>
      <c r="H56" s="7">
        <v>2020</v>
      </c>
      <c r="I56" s="7">
        <v>2019</v>
      </c>
      <c r="J56" s="7">
        <v>2019</v>
      </c>
      <c r="K56" s="5">
        <v>2019</v>
      </c>
      <c r="L56" s="7">
        <v>2019</v>
      </c>
      <c r="M56" s="7">
        <v>2018</v>
      </c>
      <c r="N56" s="7">
        <v>2018</v>
      </c>
      <c r="O56" s="7">
        <v>2018</v>
      </c>
      <c r="P56" s="7">
        <v>2018</v>
      </c>
      <c r="Q56" s="7">
        <v>2017</v>
      </c>
      <c r="R56" s="7">
        <v>2017</v>
      </c>
      <c r="S56" s="7">
        <v>2017</v>
      </c>
      <c r="T56" s="7">
        <v>2017</v>
      </c>
    </row>
    <row r="57" spans="2:22" s="9" customFormat="1">
      <c r="B57" s="20" t="s">
        <v>106</v>
      </c>
      <c r="C57" s="29">
        <f t="shared" ref="C57:D57" si="25">C24</f>
        <v>30380</v>
      </c>
      <c r="D57" s="29">
        <f t="shared" si="25"/>
        <v>31027</v>
      </c>
      <c r="E57" s="29">
        <f t="shared" ref="E57:T57" si="26">E24</f>
        <v>28953</v>
      </c>
      <c r="F57" s="29">
        <f t="shared" si="26"/>
        <v>29887</v>
      </c>
      <c r="G57" s="29">
        <f t="shared" si="26"/>
        <v>29622</v>
      </c>
      <c r="H57" s="29">
        <f t="shared" si="26"/>
        <v>30764</v>
      </c>
      <c r="I57" s="29">
        <f t="shared" si="26"/>
        <v>28861</v>
      </c>
      <c r="J57" s="29">
        <f t="shared" si="26"/>
        <v>32116</v>
      </c>
      <c r="K57" s="29">
        <f t="shared" si="26"/>
        <v>30946</v>
      </c>
      <c r="L57" s="29">
        <f t="shared" si="26"/>
        <v>29988</v>
      </c>
      <c r="M57" s="29">
        <f t="shared" si="26"/>
        <v>29767</v>
      </c>
      <c r="N57" s="29">
        <f t="shared" si="26"/>
        <v>29535</v>
      </c>
      <c r="O57" s="29">
        <f t="shared" si="26"/>
        <v>29312</v>
      </c>
      <c r="P57" s="29">
        <f t="shared" si="26"/>
        <v>29302</v>
      </c>
      <c r="Q57" s="29">
        <f t="shared" si="26"/>
        <v>27216</v>
      </c>
      <c r="R57" s="29">
        <f t="shared" si="26"/>
        <v>26103</v>
      </c>
      <c r="S57" s="29">
        <f t="shared" si="26"/>
        <v>25939</v>
      </c>
      <c r="T57" s="29">
        <f t="shared" si="26"/>
        <v>26309</v>
      </c>
      <c r="V57" s="77"/>
    </row>
    <row r="58" spans="2:22" s="9" customFormat="1">
      <c r="B58" s="20" t="s">
        <v>57</v>
      </c>
      <c r="C58" s="29">
        <f t="shared" ref="C58:D58" si="27">C21</f>
        <v>53446</v>
      </c>
      <c r="D58" s="29">
        <f t="shared" si="27"/>
        <v>55600</v>
      </c>
      <c r="E58" s="29">
        <f t="shared" ref="E58:T58" si="28">E21</f>
        <v>53764</v>
      </c>
      <c r="F58" s="29">
        <f t="shared" si="28"/>
        <v>59097</v>
      </c>
      <c r="G58" s="29">
        <f t="shared" si="28"/>
        <v>58835</v>
      </c>
      <c r="H58" s="29">
        <f t="shared" si="28"/>
        <v>60722</v>
      </c>
      <c r="I58" s="29">
        <f t="shared" si="28"/>
        <v>56171</v>
      </c>
      <c r="J58" s="29">
        <f t="shared" si="28"/>
        <v>60486</v>
      </c>
      <c r="K58" s="29">
        <f t="shared" si="28"/>
        <v>58347</v>
      </c>
      <c r="L58" s="29">
        <f t="shared" si="28"/>
        <v>57803</v>
      </c>
      <c r="M58" s="29">
        <f t="shared" si="28"/>
        <v>51582</v>
      </c>
      <c r="N58" s="29">
        <f t="shared" si="28"/>
        <v>52241</v>
      </c>
      <c r="O58" s="29">
        <f t="shared" si="28"/>
        <v>52207</v>
      </c>
      <c r="P58" s="29">
        <f t="shared" si="28"/>
        <v>51439</v>
      </c>
      <c r="Q58" s="29">
        <f t="shared" si="28"/>
        <v>48612</v>
      </c>
      <c r="R58" s="29">
        <f t="shared" si="28"/>
        <v>47153</v>
      </c>
      <c r="S58" s="29">
        <f t="shared" si="28"/>
        <v>48534</v>
      </c>
      <c r="T58" s="29">
        <f t="shared" si="28"/>
        <v>48900</v>
      </c>
      <c r="V58" s="77"/>
    </row>
    <row r="59" spans="2:22" s="9" customFormat="1">
      <c r="B59" s="27" t="s">
        <v>15</v>
      </c>
      <c r="C59" s="46">
        <f t="shared" ref="C59:D59" si="29">C57/C58</f>
        <v>0.56842420386932602</v>
      </c>
      <c r="D59" s="46">
        <f t="shared" si="29"/>
        <v>0.55803956834532376</v>
      </c>
      <c r="E59" s="46">
        <f t="shared" ref="E59:F59" si="30">E57/E58</f>
        <v>0.53852019938992635</v>
      </c>
      <c r="F59" s="46">
        <f t="shared" si="30"/>
        <v>0.50572787112713002</v>
      </c>
      <c r="G59" s="46">
        <f t="shared" ref="G59:H59" si="31">G57/G58</f>
        <v>0.50347582221466813</v>
      </c>
      <c r="H59" s="46">
        <f t="shared" si="31"/>
        <v>0.50663680379434139</v>
      </c>
      <c r="I59" s="46">
        <f t="shared" ref="I59:K59" si="32">I57/I58</f>
        <v>0.51380605650602629</v>
      </c>
      <c r="J59" s="46">
        <f t="shared" si="32"/>
        <v>0.53096584333564789</v>
      </c>
      <c r="K59" s="46">
        <f t="shared" si="32"/>
        <v>0.53037859701441381</v>
      </c>
      <c r="L59" s="46">
        <f t="shared" ref="L59:Q59" si="33">L57/L58</f>
        <v>0.51879660225247826</v>
      </c>
      <c r="M59" s="46">
        <f t="shared" si="33"/>
        <v>0.5770811523399636</v>
      </c>
      <c r="N59" s="46">
        <f t="shared" si="33"/>
        <v>0.56536054057158169</v>
      </c>
      <c r="O59" s="46">
        <f t="shared" si="33"/>
        <v>0.56145727584423544</v>
      </c>
      <c r="P59" s="46">
        <f t="shared" si="33"/>
        <v>0.56964559964229478</v>
      </c>
      <c r="Q59" s="46">
        <f t="shared" si="33"/>
        <v>0.55986176252777087</v>
      </c>
      <c r="R59" s="46">
        <f t="shared" ref="R59:T59" si="34">R57/R58</f>
        <v>0.55358089623141693</v>
      </c>
      <c r="S59" s="46">
        <f t="shared" si="34"/>
        <v>0.53445007623521656</v>
      </c>
      <c r="T59" s="46">
        <f t="shared" si="34"/>
        <v>0.5380163599182004</v>
      </c>
      <c r="V59" s="77"/>
    </row>
    <row r="60" spans="2:22" s="9" customFormat="1">
      <c r="V60" s="77"/>
    </row>
    <row r="61" spans="2:22" s="9" customFormat="1">
      <c r="V61" s="77"/>
    </row>
    <row r="62" spans="2:22">
      <c r="B62" s="1" t="s">
        <v>137</v>
      </c>
      <c r="C62" s="6" t="s">
        <v>88</v>
      </c>
      <c r="D62" s="6" t="s">
        <v>89</v>
      </c>
      <c r="E62" s="6">
        <v>44561</v>
      </c>
      <c r="F62" s="6" t="s">
        <v>87</v>
      </c>
      <c r="G62" s="6" t="s">
        <v>88</v>
      </c>
      <c r="H62" s="6" t="s">
        <v>89</v>
      </c>
      <c r="I62" s="6" t="s">
        <v>90</v>
      </c>
      <c r="J62" s="6" t="s">
        <v>87</v>
      </c>
      <c r="K62" s="6" t="s">
        <v>88</v>
      </c>
      <c r="L62" s="6" t="s">
        <v>89</v>
      </c>
      <c r="M62" s="6" t="s">
        <v>90</v>
      </c>
      <c r="N62" s="6" t="s">
        <v>87</v>
      </c>
      <c r="O62" s="6" t="s">
        <v>88</v>
      </c>
      <c r="P62" s="6" t="s">
        <v>89</v>
      </c>
      <c r="Q62" s="6" t="s">
        <v>90</v>
      </c>
      <c r="R62" s="6" t="s">
        <v>87</v>
      </c>
      <c r="S62" s="6" t="s">
        <v>88</v>
      </c>
      <c r="T62" s="6" t="s">
        <v>89</v>
      </c>
    </row>
    <row r="63" spans="2:22">
      <c r="B63" s="5"/>
      <c r="C63" s="5">
        <v>2021</v>
      </c>
      <c r="D63" s="5">
        <v>2021</v>
      </c>
      <c r="E63" s="5">
        <v>2020</v>
      </c>
      <c r="F63" s="5">
        <v>2020</v>
      </c>
      <c r="G63" s="5">
        <v>2020</v>
      </c>
      <c r="H63" s="7">
        <v>2020</v>
      </c>
      <c r="I63" s="7">
        <v>2019</v>
      </c>
      <c r="J63" s="7">
        <v>2019</v>
      </c>
      <c r="K63" s="5">
        <v>2019</v>
      </c>
      <c r="L63" s="7">
        <v>2019</v>
      </c>
      <c r="M63" s="7">
        <v>2018</v>
      </c>
      <c r="N63" s="7">
        <v>2018</v>
      </c>
      <c r="O63" s="7">
        <v>2018</v>
      </c>
      <c r="P63" s="7">
        <v>2018</v>
      </c>
      <c r="Q63" s="7">
        <v>2017</v>
      </c>
      <c r="R63" s="7">
        <v>2017</v>
      </c>
      <c r="S63" s="7">
        <v>2017</v>
      </c>
      <c r="T63" s="7">
        <v>2017</v>
      </c>
    </row>
    <row r="64" spans="2:22" s="9" customFormat="1">
      <c r="B64" s="20" t="s">
        <v>57</v>
      </c>
      <c r="C64" s="40">
        <f t="shared" ref="C64:T64" si="35">C21</f>
        <v>53446</v>
      </c>
      <c r="D64" s="40">
        <f t="shared" si="35"/>
        <v>55600</v>
      </c>
      <c r="E64" s="40">
        <f t="shared" si="35"/>
        <v>53764</v>
      </c>
      <c r="F64" s="40">
        <f t="shared" si="35"/>
        <v>59097</v>
      </c>
      <c r="G64" s="40">
        <f t="shared" si="35"/>
        <v>58835</v>
      </c>
      <c r="H64" s="40">
        <f t="shared" si="35"/>
        <v>60722</v>
      </c>
      <c r="I64" s="40">
        <f t="shared" si="35"/>
        <v>56171</v>
      </c>
      <c r="J64" s="40">
        <f t="shared" si="35"/>
        <v>60486</v>
      </c>
      <c r="K64" s="40">
        <f t="shared" si="35"/>
        <v>58347</v>
      </c>
      <c r="L64" s="40">
        <f t="shared" si="35"/>
        <v>57803</v>
      </c>
      <c r="M64" s="40">
        <f t="shared" si="35"/>
        <v>51582</v>
      </c>
      <c r="N64" s="40">
        <f t="shared" si="35"/>
        <v>52241</v>
      </c>
      <c r="O64" s="40">
        <f t="shared" si="35"/>
        <v>52207</v>
      </c>
      <c r="P64" s="40">
        <f t="shared" si="35"/>
        <v>51439</v>
      </c>
      <c r="Q64" s="40">
        <f t="shared" si="35"/>
        <v>48612</v>
      </c>
      <c r="R64" s="40">
        <f t="shared" si="35"/>
        <v>47153</v>
      </c>
      <c r="S64" s="40">
        <f t="shared" si="35"/>
        <v>48534</v>
      </c>
      <c r="T64" s="40">
        <f t="shared" si="35"/>
        <v>48900</v>
      </c>
      <c r="V64" s="77"/>
    </row>
    <row r="65" spans="2:22" s="9" customFormat="1">
      <c r="B65" s="20" t="s">
        <v>91</v>
      </c>
      <c r="C65" s="20"/>
      <c r="D65" s="20"/>
      <c r="E65" s="20"/>
      <c r="F65" s="20"/>
      <c r="G65" s="20"/>
      <c r="H65" s="20"/>
      <c r="I65" s="20"/>
      <c r="J65" s="20"/>
      <c r="K65" s="20"/>
      <c r="L65" s="20"/>
      <c r="M65" s="20"/>
      <c r="N65" s="40"/>
      <c r="O65" s="40"/>
      <c r="P65" s="40"/>
      <c r="Q65" s="40"/>
      <c r="R65" s="40"/>
      <c r="S65" s="40"/>
      <c r="T65" s="40"/>
      <c r="V65" s="77"/>
    </row>
    <row r="66" spans="2:22" s="9" customFormat="1">
      <c r="B66" s="20" t="s">
        <v>150</v>
      </c>
      <c r="C66" s="20">
        <v>323</v>
      </c>
      <c r="D66" s="20">
        <v>114</v>
      </c>
      <c r="E66" s="20">
        <v>275</v>
      </c>
      <c r="F66" s="20">
        <v>194</v>
      </c>
      <c r="G66" s="20">
        <v>327</v>
      </c>
      <c r="H66" s="20">
        <v>233</v>
      </c>
      <c r="I66" s="20">
        <v>308</v>
      </c>
      <c r="J66" s="20">
        <v>122</v>
      </c>
      <c r="K66" s="20">
        <v>291</v>
      </c>
      <c r="L66" s="20">
        <v>199</v>
      </c>
      <c r="M66" s="20">
        <v>119</v>
      </c>
      <c r="N66" s="40">
        <v>376</v>
      </c>
      <c r="O66" s="40">
        <v>187</v>
      </c>
      <c r="P66" s="40">
        <v>334</v>
      </c>
      <c r="Q66" s="40">
        <v>884</v>
      </c>
      <c r="R66" s="40">
        <v>359</v>
      </c>
      <c r="S66" s="40">
        <v>497</v>
      </c>
      <c r="T66" s="40">
        <v>565</v>
      </c>
      <c r="V66" s="77"/>
    </row>
    <row r="67" spans="2:22" s="9" customFormat="1">
      <c r="B67" s="20" t="s">
        <v>92</v>
      </c>
      <c r="C67" s="40">
        <v>2904</v>
      </c>
      <c r="D67" s="40">
        <v>4893</v>
      </c>
      <c r="E67" s="40">
        <f t="shared" ref="E67:T67" si="36">E18</f>
        <v>5756</v>
      </c>
      <c r="F67" s="40">
        <f t="shared" si="36"/>
        <v>7782</v>
      </c>
      <c r="G67" s="40">
        <f t="shared" si="36"/>
        <v>6413</v>
      </c>
      <c r="H67" s="40">
        <f t="shared" si="36"/>
        <v>4102</v>
      </c>
      <c r="I67" s="40">
        <f t="shared" si="36"/>
        <v>2694</v>
      </c>
      <c r="J67" s="40">
        <f t="shared" si="36"/>
        <v>2587</v>
      </c>
      <c r="K67" s="40">
        <f t="shared" si="36"/>
        <v>2299</v>
      </c>
      <c r="L67" s="40">
        <f t="shared" si="36"/>
        <v>2384</v>
      </c>
      <c r="M67" s="40">
        <f t="shared" si="36"/>
        <v>2341</v>
      </c>
      <c r="N67" s="40">
        <f t="shared" si="36"/>
        <v>2368</v>
      </c>
      <c r="O67" s="40">
        <f t="shared" si="36"/>
        <v>2177</v>
      </c>
      <c r="P67" s="40">
        <f t="shared" si="36"/>
        <v>2446</v>
      </c>
      <c r="Q67" s="40">
        <f t="shared" si="36"/>
        <v>1994</v>
      </c>
      <c r="R67" s="40">
        <f t="shared" si="36"/>
        <v>2045</v>
      </c>
      <c r="S67" s="40">
        <f t="shared" si="36"/>
        <v>2096</v>
      </c>
      <c r="T67" s="40">
        <f t="shared" si="36"/>
        <v>2230</v>
      </c>
      <c r="V67" s="77"/>
    </row>
    <row r="68" spans="2:22" s="9" customFormat="1">
      <c r="B68" s="20" t="s">
        <v>93</v>
      </c>
      <c r="C68" s="40">
        <v>1490</v>
      </c>
      <c r="D68" s="40">
        <v>1615</v>
      </c>
      <c r="E68" s="40">
        <f t="shared" ref="E68:T68" si="37">E11+E16</f>
        <v>1626</v>
      </c>
      <c r="F68" s="40">
        <f t="shared" si="37"/>
        <v>2029</v>
      </c>
      <c r="G68" s="40">
        <f t="shared" si="37"/>
        <v>2054</v>
      </c>
      <c r="H68" s="40">
        <f t="shared" si="37"/>
        <v>2108</v>
      </c>
      <c r="I68" s="40">
        <f t="shared" si="37"/>
        <v>2050</v>
      </c>
      <c r="J68" s="40">
        <f t="shared" si="37"/>
        <v>2007</v>
      </c>
      <c r="K68" s="40">
        <f t="shared" si="37"/>
        <v>2052</v>
      </c>
      <c r="L68" s="40">
        <f t="shared" si="37"/>
        <v>1919</v>
      </c>
      <c r="M68" s="40">
        <f t="shared" si="37"/>
        <v>1730</v>
      </c>
      <c r="N68" s="40">
        <f t="shared" si="37"/>
        <v>1776</v>
      </c>
      <c r="O68" s="40">
        <f t="shared" si="37"/>
        <v>1822</v>
      </c>
      <c r="P68" s="40">
        <f t="shared" si="37"/>
        <v>1857</v>
      </c>
      <c r="Q68" s="40">
        <f t="shared" si="37"/>
        <v>1609</v>
      </c>
      <c r="R68" s="40">
        <f t="shared" si="37"/>
        <v>1562</v>
      </c>
      <c r="S68" s="40">
        <f t="shared" si="37"/>
        <v>1546</v>
      </c>
      <c r="T68" s="40">
        <f t="shared" si="37"/>
        <v>1649</v>
      </c>
      <c r="V68" s="77"/>
    </row>
    <row r="69" spans="2:22" s="9" customFormat="1">
      <c r="B69" s="20" t="s">
        <v>151</v>
      </c>
      <c r="C69" s="40">
        <v>7548</v>
      </c>
      <c r="D69" s="40">
        <v>7218</v>
      </c>
      <c r="E69" s="40">
        <v>6408</v>
      </c>
      <c r="F69" s="40">
        <v>6382</v>
      </c>
      <c r="G69" s="40">
        <v>6341</v>
      </c>
      <c r="H69" s="40">
        <v>7195</v>
      </c>
      <c r="I69" s="40">
        <v>6843</v>
      </c>
      <c r="J69" s="40">
        <v>7182</v>
      </c>
      <c r="K69" s="40">
        <v>6933</v>
      </c>
      <c r="L69" s="40">
        <v>7055</v>
      </c>
      <c r="M69" s="40">
        <v>6700</v>
      </c>
      <c r="N69" s="40">
        <v>6460</v>
      </c>
      <c r="O69" s="40">
        <v>6768</v>
      </c>
      <c r="P69" s="40">
        <v>6520</v>
      </c>
      <c r="Q69" s="40">
        <v>6307</v>
      </c>
      <c r="R69" s="40">
        <v>5483</v>
      </c>
      <c r="S69" s="40">
        <v>5946</v>
      </c>
      <c r="T69" s="40">
        <v>5878</v>
      </c>
      <c r="V69" s="77"/>
    </row>
    <row r="70" spans="2:22" s="9" customFormat="1">
      <c r="B70" s="27" t="s">
        <v>1</v>
      </c>
      <c r="C70" s="42">
        <f t="shared" ref="C70:E70" si="38">C64-C66-C67-C68-C69</f>
        <v>41181</v>
      </c>
      <c r="D70" s="42">
        <f t="shared" si="38"/>
        <v>41760</v>
      </c>
      <c r="E70" s="42">
        <f t="shared" si="38"/>
        <v>39699</v>
      </c>
      <c r="F70" s="42">
        <f t="shared" ref="F70:K70" si="39">F64-F66-F67-F68-F69</f>
        <v>42710</v>
      </c>
      <c r="G70" s="42">
        <f t="shared" si="39"/>
        <v>43700</v>
      </c>
      <c r="H70" s="42">
        <f t="shared" si="39"/>
        <v>47084</v>
      </c>
      <c r="I70" s="42">
        <f t="shared" si="39"/>
        <v>44276</v>
      </c>
      <c r="J70" s="42">
        <f t="shared" si="39"/>
        <v>48588</v>
      </c>
      <c r="K70" s="42">
        <f t="shared" si="39"/>
        <v>46772</v>
      </c>
      <c r="L70" s="42">
        <f t="shared" ref="L70:N70" si="40">L64-L66-L67-L68-L69</f>
        <v>46246</v>
      </c>
      <c r="M70" s="42">
        <f t="shared" si="40"/>
        <v>40692</v>
      </c>
      <c r="N70" s="42">
        <f t="shared" si="40"/>
        <v>41261</v>
      </c>
      <c r="O70" s="42">
        <f t="shared" ref="O70:P70" si="41">O64-O66-O67-O68-O69</f>
        <v>41253</v>
      </c>
      <c r="P70" s="42">
        <f t="shared" si="41"/>
        <v>40282</v>
      </c>
      <c r="Q70" s="42">
        <f t="shared" ref="Q70:T70" si="42">Q64-Q66-Q67-Q68-Q69</f>
        <v>37818</v>
      </c>
      <c r="R70" s="42">
        <f t="shared" si="42"/>
        <v>37704</v>
      </c>
      <c r="S70" s="42">
        <f t="shared" si="42"/>
        <v>38449</v>
      </c>
      <c r="T70" s="42">
        <f t="shared" si="42"/>
        <v>38578</v>
      </c>
      <c r="V70" s="77"/>
    </row>
    <row r="71" spans="2:22" s="9" customFormat="1">
      <c r="B71" s="124" t="s">
        <v>290</v>
      </c>
      <c r="C71" s="123">
        <v>1791</v>
      </c>
      <c r="D71" s="123">
        <v>1911</v>
      </c>
      <c r="E71" s="123">
        <v>1831</v>
      </c>
      <c r="F71" s="123">
        <v>1935</v>
      </c>
      <c r="G71" s="123">
        <v>1965</v>
      </c>
      <c r="H71" s="123">
        <v>2184</v>
      </c>
      <c r="I71" s="123">
        <v>2018</v>
      </c>
      <c r="J71" s="123">
        <v>4643</v>
      </c>
      <c r="K71" s="123">
        <v>4619</v>
      </c>
      <c r="L71" s="123">
        <v>4586</v>
      </c>
      <c r="M71" s="123">
        <v>4316</v>
      </c>
      <c r="N71" s="123">
        <v>4231</v>
      </c>
      <c r="O71" s="123">
        <v>4313</v>
      </c>
      <c r="P71" s="123">
        <v>4195</v>
      </c>
      <c r="Q71" s="123">
        <v>3979</v>
      </c>
      <c r="R71" s="123">
        <v>4382</v>
      </c>
      <c r="S71" s="123">
        <v>4498</v>
      </c>
      <c r="T71" s="123">
        <v>4558</v>
      </c>
      <c r="V71" s="77"/>
    </row>
    <row r="72" spans="2:22" s="9" customFormat="1">
      <c r="B72" s="27" t="s">
        <v>51</v>
      </c>
      <c r="C72" s="42">
        <f>C70-C71</f>
        <v>39390</v>
      </c>
      <c r="D72" s="42">
        <f>D70-D71</f>
        <v>39849</v>
      </c>
      <c r="E72" s="42">
        <f t="shared" ref="E72:T72" si="43">E70-E71</f>
        <v>37868</v>
      </c>
      <c r="F72" s="42">
        <f t="shared" si="43"/>
        <v>40775</v>
      </c>
      <c r="G72" s="42">
        <f t="shared" si="43"/>
        <v>41735</v>
      </c>
      <c r="H72" s="42">
        <f t="shared" si="43"/>
        <v>44900</v>
      </c>
      <c r="I72" s="42">
        <f t="shared" si="43"/>
        <v>42258</v>
      </c>
      <c r="J72" s="42">
        <f t="shared" si="43"/>
        <v>43945</v>
      </c>
      <c r="K72" s="42">
        <f t="shared" si="43"/>
        <v>42153</v>
      </c>
      <c r="L72" s="42">
        <f t="shared" si="43"/>
        <v>41660</v>
      </c>
      <c r="M72" s="42">
        <f t="shared" si="43"/>
        <v>36376</v>
      </c>
      <c r="N72" s="42">
        <f t="shared" si="43"/>
        <v>37030</v>
      </c>
      <c r="O72" s="42">
        <f t="shared" si="43"/>
        <v>36940</v>
      </c>
      <c r="P72" s="42">
        <f t="shared" si="43"/>
        <v>36087</v>
      </c>
      <c r="Q72" s="42">
        <f t="shared" si="43"/>
        <v>33839</v>
      </c>
      <c r="R72" s="42">
        <f t="shared" si="43"/>
        <v>33322</v>
      </c>
      <c r="S72" s="42">
        <f t="shared" si="43"/>
        <v>33951</v>
      </c>
      <c r="T72" s="42">
        <f t="shared" si="43"/>
        <v>34020</v>
      </c>
      <c r="V72" s="77"/>
    </row>
    <row r="73" spans="2:22" s="9" customFormat="1">
      <c r="V73" s="77"/>
    </row>
    <row r="74" spans="2:22" s="9" customFormat="1">
      <c r="V74" s="77"/>
    </row>
    <row r="75" spans="2:22" s="9" customFormat="1">
      <c r="V75" s="77"/>
    </row>
    <row r="76" spans="2:22" s="9" customFormat="1">
      <c r="V76" s="77"/>
    </row>
    <row r="77" spans="2:22" s="9" customFormat="1">
      <c r="V77" s="77"/>
    </row>
    <row r="78" spans="2:22" s="9" customFormat="1">
      <c r="V78" s="77"/>
    </row>
    <row r="79" spans="2:22" s="9" customFormat="1">
      <c r="V79" s="77"/>
    </row>
    <row r="80" spans="2:22" s="9" customFormat="1">
      <c r="V80" s="77"/>
    </row>
    <row r="81" spans="22:22" s="9" customFormat="1">
      <c r="V81" s="77"/>
    </row>
    <row r="82" spans="22:22" s="9" customFormat="1">
      <c r="V82" s="77"/>
    </row>
    <row r="83" spans="22:22" s="9" customFormat="1">
      <c r="V83" s="77"/>
    </row>
    <row r="84" spans="22:22" s="9" customFormat="1">
      <c r="V84" s="77"/>
    </row>
    <row r="85" spans="22:22" s="9" customFormat="1">
      <c r="V85" s="77"/>
    </row>
    <row r="86" spans="22:22" s="9" customFormat="1">
      <c r="V86" s="77"/>
    </row>
    <row r="87" spans="22:22" s="9" customFormat="1">
      <c r="V87" s="77"/>
    </row>
    <row r="88" spans="22:22" s="9" customFormat="1">
      <c r="V88" s="77"/>
    </row>
    <row r="89" spans="22:22" s="9" customFormat="1">
      <c r="V89" s="77"/>
    </row>
    <row r="90" spans="22:22" s="9" customFormat="1">
      <c r="V90" s="77"/>
    </row>
    <row r="91" spans="22:22" s="9" customFormat="1">
      <c r="V91" s="77"/>
    </row>
    <row r="92" spans="22:22" s="9" customFormat="1">
      <c r="V92" s="77"/>
    </row>
    <row r="93" spans="22:22" s="9" customFormat="1">
      <c r="V93" s="77"/>
    </row>
    <row r="94" spans="22:22" s="9" customFormat="1">
      <c r="V94" s="77"/>
    </row>
    <row r="95" spans="22:22" s="9" customFormat="1">
      <c r="V95" s="77"/>
    </row>
    <row r="96" spans="22:22" s="9" customFormat="1">
      <c r="V96" s="77"/>
    </row>
    <row r="97" spans="22:22" s="9" customFormat="1">
      <c r="V97" s="77"/>
    </row>
    <row r="98" spans="22:22" s="9" customFormat="1">
      <c r="V98" s="77"/>
    </row>
    <row r="99" spans="22:22" s="9" customFormat="1">
      <c r="V99" s="77"/>
    </row>
    <row r="100" spans="22:22" s="9" customFormat="1">
      <c r="V100" s="77"/>
    </row>
    <row r="101" spans="22:22" s="9" customFormat="1">
      <c r="V101" s="77"/>
    </row>
    <row r="102" spans="22:22" s="9" customFormat="1">
      <c r="V102" s="77"/>
    </row>
    <row r="103" spans="22:22" s="9" customFormat="1">
      <c r="V103" s="77"/>
    </row>
    <row r="104" spans="22:22" s="9" customFormat="1">
      <c r="V104" s="77"/>
    </row>
    <row r="105" spans="22:22" s="9" customFormat="1">
      <c r="V105" s="77"/>
    </row>
    <row r="106" spans="22:22" s="9" customFormat="1">
      <c r="V106" s="77"/>
    </row>
    <row r="107" spans="22:22" s="9" customFormat="1">
      <c r="V107" s="77"/>
    </row>
    <row r="108" spans="22:22" s="9" customFormat="1">
      <c r="V108" s="77"/>
    </row>
    <row r="109" spans="22:22" s="9" customFormat="1">
      <c r="V109" s="77"/>
    </row>
    <row r="110" spans="22:22" s="9" customFormat="1">
      <c r="V110" s="77"/>
    </row>
    <row r="111" spans="22:22" s="9" customFormat="1">
      <c r="V111" s="77"/>
    </row>
    <row r="112" spans="22:22" s="9" customFormat="1">
      <c r="V112" s="77"/>
    </row>
    <row r="113" spans="22:22" s="9" customFormat="1">
      <c r="V113" s="77"/>
    </row>
    <row r="114" spans="22:22" s="9" customFormat="1">
      <c r="V114" s="77"/>
    </row>
    <row r="115" spans="22:22" s="9" customFormat="1">
      <c r="V115" s="77"/>
    </row>
    <row r="116" spans="22:22" s="9" customFormat="1">
      <c r="V116" s="77"/>
    </row>
    <row r="117" spans="22:22" s="9" customFormat="1">
      <c r="V117" s="77"/>
    </row>
    <row r="118" spans="22:22" s="9" customFormat="1">
      <c r="V118" s="77"/>
    </row>
    <row r="119" spans="22:22" s="9" customFormat="1">
      <c r="V119" s="77"/>
    </row>
    <row r="120" spans="22:22" s="9" customFormat="1">
      <c r="V120" s="77"/>
    </row>
    <row r="121" spans="22:22" s="9" customFormat="1">
      <c r="V121" s="77"/>
    </row>
    <row r="122" spans="22:22" s="9" customFormat="1">
      <c r="V122" s="77"/>
    </row>
    <row r="123" spans="22:22" s="9" customFormat="1">
      <c r="V123" s="77"/>
    </row>
    <row r="124" spans="22:22" s="9" customFormat="1">
      <c r="V124" s="77"/>
    </row>
    <row r="125" spans="22:22" s="9" customFormat="1">
      <c r="V125" s="77"/>
    </row>
    <row r="126" spans="22:22" s="9" customFormat="1">
      <c r="V126" s="77"/>
    </row>
    <row r="127" spans="22:22" s="9" customFormat="1">
      <c r="V127" s="77"/>
    </row>
    <row r="128" spans="22:22" s="9" customFormat="1">
      <c r="V128" s="77"/>
    </row>
    <row r="129" spans="22:22" s="9" customFormat="1">
      <c r="V129" s="77"/>
    </row>
    <row r="130" spans="22:22" s="9" customFormat="1">
      <c r="V130" s="77"/>
    </row>
    <row r="131" spans="22:22" s="9" customFormat="1">
      <c r="V131" s="77"/>
    </row>
    <row r="132" spans="22:22" s="9" customFormat="1">
      <c r="V132" s="77"/>
    </row>
    <row r="133" spans="22:22" s="9" customFormat="1">
      <c r="V133" s="77"/>
    </row>
    <row r="134" spans="22:22" s="9" customFormat="1">
      <c r="V134" s="77"/>
    </row>
    <row r="135" spans="22:22" s="9" customFormat="1">
      <c r="V135" s="77"/>
    </row>
    <row r="136" spans="22:22" s="9" customFormat="1">
      <c r="V136" s="77"/>
    </row>
    <row r="137" spans="22:22" s="9" customFormat="1">
      <c r="V137" s="77"/>
    </row>
    <row r="138" spans="22:22" s="9" customFormat="1">
      <c r="V138" s="77"/>
    </row>
    <row r="139" spans="22:22" s="9" customFormat="1">
      <c r="V139" s="77"/>
    </row>
    <row r="140" spans="22:22" s="9" customFormat="1">
      <c r="V140" s="77"/>
    </row>
    <row r="141" spans="22:22" s="9" customFormat="1">
      <c r="V141" s="77"/>
    </row>
    <row r="142" spans="22:22" s="9" customFormat="1">
      <c r="V142" s="77"/>
    </row>
    <row r="143" spans="22:22" s="9" customFormat="1">
      <c r="V143" s="77"/>
    </row>
    <row r="144" spans="22:22" s="9" customFormat="1">
      <c r="V144" s="77"/>
    </row>
    <row r="145" spans="22:22" s="9" customFormat="1">
      <c r="V145" s="77"/>
    </row>
    <row r="146" spans="22:22" s="9" customFormat="1">
      <c r="V146" s="77"/>
    </row>
    <row r="147" spans="22:22" s="9" customFormat="1">
      <c r="V147" s="77"/>
    </row>
    <row r="148" spans="22:22" s="9" customFormat="1">
      <c r="V148" s="77"/>
    </row>
    <row r="149" spans="22:22" s="9" customFormat="1">
      <c r="V149" s="77"/>
    </row>
    <row r="150" spans="22:22" s="9" customFormat="1">
      <c r="V150" s="77"/>
    </row>
    <row r="151" spans="22:22" s="9" customFormat="1">
      <c r="V151" s="77"/>
    </row>
    <row r="152" spans="22:22" s="9" customFormat="1">
      <c r="V152" s="77"/>
    </row>
    <row r="153" spans="22:22" s="9" customFormat="1">
      <c r="V153" s="77"/>
    </row>
    <row r="154" spans="22:22" s="9" customFormat="1">
      <c r="V154" s="77"/>
    </row>
    <row r="155" spans="22:22" s="9" customFormat="1">
      <c r="V155" s="77"/>
    </row>
    <row r="156" spans="22:22" s="9" customFormat="1">
      <c r="V156" s="77"/>
    </row>
    <row r="157" spans="22:22" s="9" customFormat="1">
      <c r="V157" s="77"/>
    </row>
    <row r="158" spans="22:22" s="9" customFormat="1">
      <c r="V158" s="77"/>
    </row>
    <row r="159" spans="22:22" s="9" customFormat="1">
      <c r="V159" s="77"/>
    </row>
    <row r="160" spans="22:22" s="9" customFormat="1">
      <c r="V160" s="77"/>
    </row>
    <row r="161" spans="22:22" s="9" customFormat="1">
      <c r="V161" s="77"/>
    </row>
    <row r="162" spans="22:22" s="9" customFormat="1">
      <c r="V162" s="77"/>
    </row>
    <row r="163" spans="22:22" s="9" customFormat="1">
      <c r="V163" s="77"/>
    </row>
    <row r="164" spans="22:22" s="9" customFormat="1">
      <c r="V164" s="77"/>
    </row>
    <row r="165" spans="22:22" s="9" customFormat="1">
      <c r="V165" s="77"/>
    </row>
    <row r="166" spans="22:22" s="9" customFormat="1">
      <c r="V166" s="77"/>
    </row>
    <row r="167" spans="22:22" s="9" customFormat="1">
      <c r="V167" s="77"/>
    </row>
    <row r="168" spans="22:22" s="9" customFormat="1">
      <c r="V168" s="77"/>
    </row>
    <row r="169" spans="22:22" s="9" customFormat="1">
      <c r="V169" s="77"/>
    </row>
    <row r="170" spans="22:22" s="9" customFormat="1">
      <c r="V170" s="77"/>
    </row>
    <row r="171" spans="22:22" s="9" customFormat="1">
      <c r="V171" s="77"/>
    </row>
    <row r="172" spans="22:22" s="9" customFormat="1">
      <c r="V172" s="77"/>
    </row>
    <row r="173" spans="22:22" s="9" customFormat="1">
      <c r="V173" s="77"/>
    </row>
    <row r="174" spans="22:22" s="9" customFormat="1">
      <c r="V174" s="77"/>
    </row>
    <row r="175" spans="22:22" s="9" customFormat="1">
      <c r="V175" s="77"/>
    </row>
    <row r="176" spans="22:22" s="9" customFormat="1">
      <c r="V176" s="77"/>
    </row>
    <row r="177" spans="22:22" s="9" customFormat="1">
      <c r="V177" s="77"/>
    </row>
    <row r="178" spans="22:22" s="9" customFormat="1">
      <c r="V178" s="77"/>
    </row>
    <row r="179" spans="22:22" s="9" customFormat="1">
      <c r="V179" s="77"/>
    </row>
    <row r="180" spans="22:22" s="9" customFormat="1">
      <c r="V180" s="77"/>
    </row>
    <row r="181" spans="22:22" s="9" customFormat="1">
      <c r="V181" s="77"/>
    </row>
    <row r="182" spans="22:22" s="9" customFormat="1">
      <c r="V182" s="77"/>
    </row>
    <row r="183" spans="22:22" s="9" customFormat="1">
      <c r="V183" s="77"/>
    </row>
    <row r="184" spans="22:22" s="9" customFormat="1">
      <c r="V184" s="77"/>
    </row>
    <row r="185" spans="22:22" s="9" customFormat="1">
      <c r="V185" s="77"/>
    </row>
    <row r="186" spans="22:22" s="9" customFormat="1">
      <c r="V186" s="77"/>
    </row>
    <row r="187" spans="22:22" s="9" customFormat="1">
      <c r="V187" s="77"/>
    </row>
    <row r="188" spans="22:22" s="9" customFormat="1">
      <c r="V188" s="77"/>
    </row>
    <row r="189" spans="22:22" s="9" customFormat="1">
      <c r="V189" s="77"/>
    </row>
    <row r="190" spans="22:22" s="9" customFormat="1">
      <c r="V190" s="77"/>
    </row>
    <row r="191" spans="22:22" s="9" customFormat="1">
      <c r="V191" s="77"/>
    </row>
    <row r="192" spans="22:22" s="9" customFormat="1">
      <c r="V192" s="77"/>
    </row>
    <row r="193" spans="22:22" s="9" customFormat="1">
      <c r="V193" s="77"/>
    </row>
    <row r="194" spans="22:22" s="9" customFormat="1">
      <c r="V194" s="77"/>
    </row>
    <row r="195" spans="22:22" s="9" customFormat="1">
      <c r="V195" s="77"/>
    </row>
    <row r="196" spans="22:22" s="9" customFormat="1">
      <c r="V196" s="77"/>
    </row>
    <row r="197" spans="22:22" s="9" customFormat="1">
      <c r="V197" s="77"/>
    </row>
    <row r="198" spans="22:22" s="9" customFormat="1">
      <c r="V198" s="77"/>
    </row>
    <row r="199" spans="22:22" s="9" customFormat="1">
      <c r="V199" s="77"/>
    </row>
    <row r="200" spans="22:22" s="9" customFormat="1">
      <c r="V200" s="77"/>
    </row>
    <row r="201" spans="22:22" s="9" customFormat="1">
      <c r="V201" s="77"/>
    </row>
    <row r="202" spans="22:22" s="9" customFormat="1">
      <c r="V202" s="77"/>
    </row>
    <row r="203" spans="22:22" s="9" customFormat="1">
      <c r="V203" s="77"/>
    </row>
    <row r="204" spans="22:22" s="9" customFormat="1">
      <c r="V204" s="77"/>
    </row>
    <row r="205" spans="22:22" s="9" customFormat="1">
      <c r="V205" s="77"/>
    </row>
    <row r="206" spans="22:22" s="9" customFormat="1">
      <c r="V206" s="77"/>
    </row>
    <row r="207" spans="22:22" s="9" customFormat="1">
      <c r="V207" s="77"/>
    </row>
    <row r="208" spans="22:22" s="9" customFormat="1">
      <c r="V208" s="77"/>
    </row>
    <row r="209" spans="22:22" s="9" customFormat="1">
      <c r="V209" s="77"/>
    </row>
    <row r="210" spans="22:22" s="9" customFormat="1">
      <c r="V210" s="77"/>
    </row>
    <row r="211" spans="22:22" s="9" customFormat="1">
      <c r="V211" s="77"/>
    </row>
    <row r="212" spans="22:22" s="9" customFormat="1">
      <c r="V212" s="77"/>
    </row>
    <row r="213" spans="22:22" s="9" customFormat="1">
      <c r="V213" s="77"/>
    </row>
    <row r="214" spans="22:22" s="9" customFormat="1">
      <c r="V214" s="77"/>
    </row>
    <row r="215" spans="22:22" s="9" customFormat="1">
      <c r="V215" s="77"/>
    </row>
    <row r="216" spans="22:22" s="9" customFormat="1">
      <c r="V216" s="77"/>
    </row>
    <row r="217" spans="22:22" s="9" customFormat="1">
      <c r="V217" s="77"/>
    </row>
    <row r="218" spans="22:22" s="9" customFormat="1">
      <c r="V218" s="77"/>
    </row>
    <row r="219" spans="22:22" s="9" customFormat="1">
      <c r="V219" s="77"/>
    </row>
    <row r="220" spans="22:22" s="9" customFormat="1">
      <c r="V220" s="77"/>
    </row>
    <row r="221" spans="22:22" s="9" customFormat="1">
      <c r="V221" s="77"/>
    </row>
    <row r="222" spans="22:22" s="9" customFormat="1">
      <c r="V222" s="77"/>
    </row>
    <row r="223" spans="22:22" s="9" customFormat="1">
      <c r="V223" s="77"/>
    </row>
    <row r="224" spans="22:22" s="9" customFormat="1">
      <c r="V224" s="77"/>
    </row>
    <row r="225" spans="22:22" s="9" customFormat="1">
      <c r="V225" s="77"/>
    </row>
    <row r="226" spans="22:22" s="9" customFormat="1">
      <c r="V226" s="77"/>
    </row>
    <row r="227" spans="22:22" s="9" customFormat="1">
      <c r="V227" s="77"/>
    </row>
    <row r="228" spans="22:22" s="9" customFormat="1">
      <c r="V228" s="77"/>
    </row>
    <row r="229" spans="22:22" s="9" customFormat="1">
      <c r="V229" s="77"/>
    </row>
    <row r="230" spans="22:22" s="9" customFormat="1">
      <c r="V230" s="77"/>
    </row>
    <row r="231" spans="22:22" s="9" customFormat="1">
      <c r="V231" s="77"/>
    </row>
    <row r="232" spans="22:22" s="9" customFormat="1">
      <c r="V232" s="77"/>
    </row>
    <row r="233" spans="22:22" s="9" customFormat="1">
      <c r="V233" s="77"/>
    </row>
    <row r="234" spans="22:22" s="9" customFormat="1">
      <c r="V234" s="77"/>
    </row>
    <row r="235" spans="22:22" s="9" customFormat="1">
      <c r="V235" s="77"/>
    </row>
    <row r="236" spans="22:22" s="9" customFormat="1">
      <c r="V236" s="77"/>
    </row>
    <row r="237" spans="22:22" s="9" customFormat="1">
      <c r="V237" s="77"/>
    </row>
    <row r="238" spans="22:22" s="9" customFormat="1">
      <c r="V238" s="77"/>
    </row>
    <row r="239" spans="22:22" s="9" customFormat="1">
      <c r="V239" s="77"/>
    </row>
    <row r="240" spans="22:22" s="9" customFormat="1">
      <c r="V240" s="77"/>
    </row>
    <row r="241" spans="22:22" s="9" customFormat="1">
      <c r="V241" s="77"/>
    </row>
    <row r="242" spans="22:22" s="9" customFormat="1">
      <c r="V242" s="77"/>
    </row>
    <row r="243" spans="22:22" s="9" customFormat="1">
      <c r="V243" s="77"/>
    </row>
    <row r="244" spans="22:22" s="9" customFormat="1">
      <c r="V244" s="77"/>
    </row>
    <row r="245" spans="22:22" s="9" customFormat="1">
      <c r="V245" s="77"/>
    </row>
    <row r="246" spans="22:22" s="9" customFormat="1">
      <c r="V246" s="77"/>
    </row>
    <row r="247" spans="22:22" s="9" customFormat="1">
      <c r="V247" s="77"/>
    </row>
    <row r="248" spans="22:22" s="9" customFormat="1">
      <c r="V248" s="77"/>
    </row>
    <row r="249" spans="22:22" s="9" customFormat="1">
      <c r="V249" s="77"/>
    </row>
    <row r="250" spans="22:22" s="9" customFormat="1">
      <c r="V250" s="77"/>
    </row>
    <row r="251" spans="22:22" s="9" customFormat="1">
      <c r="V251" s="77"/>
    </row>
    <row r="252" spans="22:22" s="9" customFormat="1">
      <c r="V252" s="77"/>
    </row>
    <row r="253" spans="22:22" s="9" customFormat="1">
      <c r="V253" s="77"/>
    </row>
    <row r="254" spans="22:22" s="9" customFormat="1">
      <c r="V254" s="77"/>
    </row>
    <row r="255" spans="22:22" s="9" customFormat="1">
      <c r="V255" s="77"/>
    </row>
    <row r="256" spans="22:22" s="9" customFormat="1">
      <c r="V256" s="77"/>
    </row>
    <row r="257" spans="22:22" s="9" customFormat="1">
      <c r="V257" s="77"/>
    </row>
    <row r="258" spans="22:22" s="9" customFormat="1">
      <c r="V258" s="77"/>
    </row>
    <row r="259" spans="22:22" s="9" customFormat="1">
      <c r="V259" s="77"/>
    </row>
    <row r="260" spans="22:22" s="9" customFormat="1">
      <c r="V260" s="77"/>
    </row>
    <row r="261" spans="22:22" s="9" customFormat="1">
      <c r="V261" s="77"/>
    </row>
    <row r="262" spans="22:22" s="9" customFormat="1">
      <c r="V262" s="77"/>
    </row>
    <row r="263" spans="22:22" s="9" customFormat="1">
      <c r="V263" s="77"/>
    </row>
    <row r="264" spans="22:22" s="9" customFormat="1">
      <c r="V264" s="77"/>
    </row>
    <row r="265" spans="22:22" s="9" customFormat="1">
      <c r="V265" s="77"/>
    </row>
    <row r="266" spans="22:22" s="9" customFormat="1">
      <c r="V266" s="77"/>
    </row>
    <row r="267" spans="22:22" s="9" customFormat="1">
      <c r="V267" s="77"/>
    </row>
    <row r="268" spans="22:22" s="9" customFormat="1">
      <c r="V268" s="77"/>
    </row>
    <row r="269" spans="22:22" s="9" customFormat="1">
      <c r="V269" s="77"/>
    </row>
    <row r="270" spans="22:22" s="9" customFormat="1">
      <c r="V270" s="77"/>
    </row>
    <row r="271" spans="22:22" s="9" customFormat="1">
      <c r="V271" s="77"/>
    </row>
    <row r="272" spans="22:22" s="9" customFormat="1">
      <c r="V272" s="77"/>
    </row>
    <row r="273" spans="22:22" s="9" customFormat="1">
      <c r="V273" s="77"/>
    </row>
    <row r="274" spans="22:22" s="9" customFormat="1">
      <c r="V274" s="77"/>
    </row>
    <row r="275" spans="22:22" s="9" customFormat="1">
      <c r="V275" s="77"/>
    </row>
    <row r="276" spans="22:22" s="9" customFormat="1">
      <c r="V276" s="77"/>
    </row>
    <row r="277" spans="22:22" s="9" customFormat="1">
      <c r="V277" s="77"/>
    </row>
    <row r="278" spans="22:22" s="9" customFormat="1">
      <c r="V278" s="77"/>
    </row>
    <row r="279" spans="22:22" s="9" customFormat="1">
      <c r="V279" s="77"/>
    </row>
    <row r="280" spans="22:22" s="9" customFormat="1">
      <c r="V280" s="77"/>
    </row>
    <row r="281" spans="22:22" s="9" customFormat="1">
      <c r="V281" s="77"/>
    </row>
    <row r="282" spans="22:22" s="9" customFormat="1">
      <c r="V282" s="77"/>
    </row>
    <row r="283" spans="22:22" s="9" customFormat="1">
      <c r="V283" s="77"/>
    </row>
    <row r="284" spans="22:22" s="9" customFormat="1">
      <c r="V284" s="77"/>
    </row>
    <row r="285" spans="22:22" s="9" customFormat="1">
      <c r="V285" s="77"/>
    </row>
    <row r="286" spans="22:22" s="9" customFormat="1">
      <c r="V286" s="77"/>
    </row>
    <row r="287" spans="22:22" s="9" customFormat="1">
      <c r="V287" s="77"/>
    </row>
    <row r="288" spans="22:22" s="9" customFormat="1">
      <c r="V288" s="77"/>
    </row>
    <row r="289" spans="22:22" s="9" customFormat="1">
      <c r="V289" s="77"/>
    </row>
    <row r="290" spans="22:22" s="9" customFormat="1">
      <c r="V290" s="77"/>
    </row>
    <row r="291" spans="22:22" s="9" customFormat="1">
      <c r="V291" s="77"/>
    </row>
    <row r="292" spans="22:22" s="9" customFormat="1">
      <c r="V292" s="77"/>
    </row>
    <row r="293" spans="22:22" s="9" customFormat="1">
      <c r="V293" s="77"/>
    </row>
    <row r="294" spans="22:22" s="9" customFormat="1">
      <c r="V294" s="77"/>
    </row>
    <row r="295" spans="22:22" s="9" customFormat="1">
      <c r="V295" s="77"/>
    </row>
    <row r="296" spans="22:22" s="9" customFormat="1">
      <c r="V296" s="77"/>
    </row>
    <row r="297" spans="22:22" s="9" customFormat="1">
      <c r="V297" s="77"/>
    </row>
    <row r="298" spans="22:22" s="9" customFormat="1">
      <c r="V298" s="77"/>
    </row>
    <row r="299" spans="22:22" s="9" customFormat="1">
      <c r="V299" s="77"/>
    </row>
    <row r="300" spans="22:22" s="9" customFormat="1">
      <c r="V300" s="77"/>
    </row>
    <row r="301" spans="22:22" s="9" customFormat="1">
      <c r="V301" s="77"/>
    </row>
    <row r="302" spans="22:22" s="9" customFormat="1">
      <c r="V302" s="77"/>
    </row>
    <row r="303" spans="22:22" s="9" customFormat="1">
      <c r="V303" s="77"/>
    </row>
    <row r="304" spans="22:22" s="9" customFormat="1">
      <c r="V304" s="77"/>
    </row>
    <row r="305" spans="22:22" s="9" customFormat="1">
      <c r="V305" s="77"/>
    </row>
    <row r="306" spans="22:22" s="9" customFormat="1">
      <c r="V306" s="77"/>
    </row>
    <row r="307" spans="22:22" s="9" customFormat="1">
      <c r="V307" s="77"/>
    </row>
    <row r="308" spans="22:22" s="9" customFormat="1">
      <c r="V308" s="77"/>
    </row>
    <row r="309" spans="22:22" s="9" customFormat="1">
      <c r="V309" s="77"/>
    </row>
    <row r="310" spans="22:22" s="9" customFormat="1">
      <c r="V310" s="77"/>
    </row>
    <row r="311" spans="22:22" s="9" customFormat="1">
      <c r="V311" s="77"/>
    </row>
    <row r="312" spans="22:22" s="9" customFormat="1">
      <c r="V312" s="77"/>
    </row>
    <row r="313" spans="22:22" s="9" customFormat="1">
      <c r="V313" s="77"/>
    </row>
    <row r="314" spans="22:22" s="9" customFormat="1">
      <c r="V314" s="77"/>
    </row>
    <row r="315" spans="22:22" s="9" customFormat="1">
      <c r="V315" s="77"/>
    </row>
    <row r="316" spans="22:22" s="9" customFormat="1">
      <c r="V316" s="77"/>
    </row>
    <row r="317" spans="22:22" s="9" customFormat="1">
      <c r="V317" s="77"/>
    </row>
    <row r="318" spans="22:22" s="9" customFormat="1">
      <c r="V318" s="77"/>
    </row>
    <row r="319" spans="22:22" s="9" customFormat="1">
      <c r="V319" s="77"/>
    </row>
    <row r="320" spans="22:22" s="9" customFormat="1">
      <c r="V320" s="77"/>
    </row>
    <row r="321" spans="22:22" s="9" customFormat="1">
      <c r="V321" s="77"/>
    </row>
    <row r="322" spans="22:22" s="9" customFormat="1">
      <c r="V322" s="77"/>
    </row>
    <row r="323" spans="22:22" s="9" customFormat="1">
      <c r="V323" s="77"/>
    </row>
    <row r="324" spans="22:22" s="9" customFormat="1">
      <c r="V324" s="77"/>
    </row>
    <row r="325" spans="22:22" s="9" customFormat="1">
      <c r="V325" s="77"/>
    </row>
    <row r="326" spans="22:22" s="9" customFormat="1">
      <c r="V326" s="77"/>
    </row>
    <row r="327" spans="22:22" s="9" customFormat="1">
      <c r="V327" s="77"/>
    </row>
    <row r="328" spans="22:22" s="9" customFormat="1">
      <c r="V328" s="77"/>
    </row>
    <row r="329" spans="22:22" s="9" customFormat="1">
      <c r="V329" s="77"/>
    </row>
    <row r="330" spans="22:22" s="9" customFormat="1">
      <c r="V330" s="77"/>
    </row>
    <row r="331" spans="22:22" s="9" customFormat="1">
      <c r="V331" s="77"/>
    </row>
    <row r="332" spans="22:22" s="9" customFormat="1">
      <c r="V332" s="77"/>
    </row>
    <row r="333" spans="22:22" s="9" customFormat="1">
      <c r="V333" s="77"/>
    </row>
    <row r="334" spans="22:22" s="9" customFormat="1">
      <c r="V334" s="77"/>
    </row>
    <row r="335" spans="22:22" s="9" customFormat="1">
      <c r="V335" s="77"/>
    </row>
    <row r="336" spans="22:22" s="9" customFormat="1">
      <c r="V336" s="77"/>
    </row>
    <row r="337" spans="22:22" s="9" customFormat="1">
      <c r="V337" s="77"/>
    </row>
    <row r="338" spans="22:22" s="9" customFormat="1">
      <c r="V338" s="77"/>
    </row>
    <row r="339" spans="22:22" s="9" customFormat="1">
      <c r="V339" s="77"/>
    </row>
    <row r="340" spans="22:22" s="9" customFormat="1">
      <c r="V340" s="77"/>
    </row>
    <row r="341" spans="22:22" s="9" customFormat="1">
      <c r="V341" s="77"/>
    </row>
    <row r="342" spans="22:22" s="9" customFormat="1">
      <c r="V342" s="77"/>
    </row>
    <row r="343" spans="22:22" s="9" customFormat="1">
      <c r="V343" s="77"/>
    </row>
    <row r="344" spans="22:22" s="9" customFormat="1">
      <c r="V344" s="77"/>
    </row>
    <row r="345" spans="22:22" s="9" customFormat="1">
      <c r="V345" s="77"/>
    </row>
    <row r="346" spans="22:22" s="9" customFormat="1">
      <c r="V346" s="77"/>
    </row>
    <row r="347" spans="22:22" s="9" customFormat="1">
      <c r="V347" s="77"/>
    </row>
    <row r="348" spans="22:22" s="9" customFormat="1">
      <c r="V348" s="77"/>
    </row>
    <row r="349" spans="22:22" s="9" customFormat="1">
      <c r="V349" s="77"/>
    </row>
    <row r="350" spans="22:22" s="9" customFormat="1">
      <c r="V350" s="77"/>
    </row>
    <row r="351" spans="22:22" s="9" customFormat="1">
      <c r="V351" s="77"/>
    </row>
    <row r="352" spans="22:22" s="9" customFormat="1">
      <c r="V352" s="77"/>
    </row>
    <row r="353" spans="22:22" s="9" customFormat="1">
      <c r="V353" s="77"/>
    </row>
    <row r="354" spans="22:22" s="9" customFormat="1">
      <c r="V354" s="77"/>
    </row>
    <row r="355" spans="22:22" s="9" customFormat="1">
      <c r="V355" s="77"/>
    </row>
    <row r="356" spans="22:22" s="9" customFormat="1">
      <c r="V356" s="77"/>
    </row>
    <row r="357" spans="22:22" s="9" customFormat="1">
      <c r="V357" s="77"/>
    </row>
    <row r="358" spans="22:22" s="9" customFormat="1">
      <c r="V358" s="77"/>
    </row>
    <row r="359" spans="22:22" s="9" customFormat="1">
      <c r="V359" s="77"/>
    </row>
    <row r="360" spans="22:22" s="9" customFormat="1">
      <c r="V360" s="77"/>
    </row>
    <row r="361" spans="22:22" s="9" customFormat="1">
      <c r="V361" s="77"/>
    </row>
    <row r="362" spans="22:22" s="9" customFormat="1">
      <c r="V362" s="77"/>
    </row>
    <row r="363" spans="22:22" s="9" customFormat="1">
      <c r="V363" s="77"/>
    </row>
    <row r="364" spans="22:22" s="9" customFormat="1">
      <c r="V364" s="77"/>
    </row>
    <row r="365" spans="22:22" s="9" customFormat="1">
      <c r="V365" s="77"/>
    </row>
    <row r="366" spans="22:22" s="9" customFormat="1">
      <c r="V366" s="77"/>
    </row>
    <row r="367" spans="22:22" s="9" customFormat="1">
      <c r="V367" s="77"/>
    </row>
    <row r="368" spans="22:22" s="9" customFormat="1">
      <c r="V368" s="77"/>
    </row>
    <row r="369" spans="22:22" s="9" customFormat="1">
      <c r="V369" s="77"/>
    </row>
    <row r="370" spans="22:22" s="9" customFormat="1">
      <c r="V370" s="77"/>
    </row>
    <row r="371" spans="22:22" s="9" customFormat="1">
      <c r="V371" s="77"/>
    </row>
    <row r="372" spans="22:22" s="9" customFormat="1">
      <c r="V372" s="77"/>
    </row>
    <row r="373" spans="22:22" s="9" customFormat="1">
      <c r="V373" s="77"/>
    </row>
    <row r="374" spans="22:22" s="9" customFormat="1">
      <c r="V374" s="77"/>
    </row>
    <row r="375" spans="22:22" s="9" customFormat="1">
      <c r="V375" s="77"/>
    </row>
    <row r="376" spans="22:22" s="9" customFormat="1">
      <c r="V376" s="77"/>
    </row>
    <row r="377" spans="22:22" s="9" customFormat="1">
      <c r="V377" s="77"/>
    </row>
    <row r="378" spans="22:22" s="9" customFormat="1">
      <c r="V378" s="77"/>
    </row>
    <row r="379" spans="22:22" s="9" customFormat="1">
      <c r="V379" s="77"/>
    </row>
    <row r="380" spans="22:22" s="9" customFormat="1">
      <c r="V380" s="77"/>
    </row>
    <row r="381" spans="22:22" s="9" customFormat="1">
      <c r="V381" s="77"/>
    </row>
    <row r="382" spans="22:22" s="9" customFormat="1">
      <c r="V382" s="77"/>
    </row>
    <row r="383" spans="22:22" s="9" customFormat="1">
      <c r="V383" s="77"/>
    </row>
    <row r="384" spans="22:22" s="9" customFormat="1">
      <c r="V384" s="77"/>
    </row>
    <row r="385" spans="22:22" s="9" customFormat="1">
      <c r="V385" s="77"/>
    </row>
    <row r="386" spans="22:22" s="9" customFormat="1">
      <c r="V386" s="77"/>
    </row>
    <row r="387" spans="22:22" s="9" customFormat="1">
      <c r="V387" s="77"/>
    </row>
    <row r="388" spans="22:22" s="9" customFormat="1">
      <c r="V388" s="77"/>
    </row>
    <row r="389" spans="22:22" s="9" customFormat="1">
      <c r="V389" s="77"/>
    </row>
    <row r="390" spans="22:22" s="9" customFormat="1">
      <c r="V390" s="77"/>
    </row>
    <row r="391" spans="22:22" s="9" customFormat="1">
      <c r="V391" s="77"/>
    </row>
    <row r="392" spans="22:22" s="9" customFormat="1">
      <c r="V392" s="77"/>
    </row>
    <row r="393" spans="22:22" s="9" customFormat="1">
      <c r="V393" s="77"/>
    </row>
    <row r="394" spans="22:22" s="9" customFormat="1">
      <c r="V394" s="77"/>
    </row>
    <row r="395" spans="22:22" s="9" customFormat="1">
      <c r="V395" s="77"/>
    </row>
    <row r="396" spans="22:22" s="9" customFormat="1">
      <c r="V396" s="77"/>
    </row>
    <row r="397" spans="22:22" s="9" customFormat="1">
      <c r="V397" s="77"/>
    </row>
    <row r="398" spans="22:22" s="9" customFormat="1">
      <c r="V398" s="77"/>
    </row>
    <row r="399" spans="22:22" s="9" customFormat="1">
      <c r="V399" s="77"/>
    </row>
    <row r="400" spans="22:22" s="9" customFormat="1">
      <c r="V400" s="77"/>
    </row>
    <row r="401" spans="22:22" s="9" customFormat="1">
      <c r="V401" s="77"/>
    </row>
    <row r="402" spans="22:22" s="9" customFormat="1">
      <c r="V402" s="77"/>
    </row>
    <row r="403" spans="22:22" s="9" customFormat="1">
      <c r="V403" s="77"/>
    </row>
    <row r="404" spans="22:22" s="9" customFormat="1">
      <c r="V404" s="77"/>
    </row>
    <row r="405" spans="22:22" s="9" customFormat="1">
      <c r="V405" s="77"/>
    </row>
    <row r="406" spans="22:22" s="9" customFormat="1">
      <c r="V406" s="77"/>
    </row>
    <row r="407" spans="22:22" s="9" customFormat="1">
      <c r="V407" s="77"/>
    </row>
    <row r="408" spans="22:22" s="9" customFormat="1">
      <c r="V408" s="77"/>
    </row>
    <row r="409" spans="22:22" s="9" customFormat="1">
      <c r="V409" s="77"/>
    </row>
    <row r="410" spans="22:22" s="9" customFormat="1">
      <c r="V410" s="77"/>
    </row>
    <row r="411" spans="22:22" s="9" customFormat="1">
      <c r="V411" s="77"/>
    </row>
    <row r="412" spans="22:22" s="9" customFormat="1">
      <c r="V412" s="77"/>
    </row>
    <row r="413" spans="22:22" s="9" customFormat="1">
      <c r="V413" s="77"/>
    </row>
    <row r="414" spans="22:22" s="9" customFormat="1">
      <c r="V414" s="77"/>
    </row>
    <row r="415" spans="22:22" s="9" customFormat="1">
      <c r="V415" s="77"/>
    </row>
    <row r="416" spans="22:22" s="9" customFormat="1">
      <c r="V416" s="77"/>
    </row>
    <row r="417" spans="22:22" s="9" customFormat="1">
      <c r="V417" s="77"/>
    </row>
    <row r="418" spans="22:22" s="9" customFormat="1">
      <c r="V418" s="77"/>
    </row>
    <row r="419" spans="22:22" s="9" customFormat="1">
      <c r="V419" s="77"/>
    </row>
    <row r="420" spans="22:22" s="9" customFormat="1">
      <c r="V420" s="77"/>
    </row>
    <row r="421" spans="22:22" s="9" customFormat="1">
      <c r="V421" s="77"/>
    </row>
    <row r="422" spans="22:22" s="9" customFormat="1">
      <c r="V422" s="77"/>
    </row>
    <row r="423" spans="22:22" s="9" customFormat="1">
      <c r="V423" s="77"/>
    </row>
    <row r="424" spans="22:22" s="9" customFormat="1">
      <c r="V424" s="77"/>
    </row>
    <row r="425" spans="22:22" s="9" customFormat="1">
      <c r="V425" s="77"/>
    </row>
    <row r="426" spans="22:22" s="9" customFormat="1">
      <c r="V426" s="77"/>
    </row>
    <row r="427" spans="22:22" s="9" customFormat="1">
      <c r="V427" s="77"/>
    </row>
    <row r="428" spans="22:22" s="9" customFormat="1">
      <c r="V428" s="77"/>
    </row>
    <row r="429" spans="22:22" s="9" customFormat="1">
      <c r="V429" s="77"/>
    </row>
    <row r="430" spans="22:22" s="9" customFormat="1">
      <c r="V430" s="77"/>
    </row>
    <row r="431" spans="22:22" s="9" customFormat="1">
      <c r="V431" s="77"/>
    </row>
    <row r="432" spans="22:22" s="9" customFormat="1">
      <c r="V432" s="77"/>
    </row>
    <row r="433" spans="22:22" s="9" customFormat="1">
      <c r="V433" s="77"/>
    </row>
    <row r="434" spans="22:22" s="9" customFormat="1">
      <c r="V434" s="77"/>
    </row>
    <row r="435" spans="22:22" s="9" customFormat="1">
      <c r="V435" s="77"/>
    </row>
    <row r="436" spans="22:22" s="9" customFormat="1">
      <c r="V436" s="77"/>
    </row>
    <row r="437" spans="22:22" s="9" customFormat="1">
      <c r="V437" s="77"/>
    </row>
    <row r="438" spans="22:22" s="9" customFormat="1">
      <c r="V438" s="77"/>
    </row>
    <row r="439" spans="22:22" s="9" customFormat="1">
      <c r="V439" s="77"/>
    </row>
    <row r="440" spans="22:22" s="9" customFormat="1">
      <c r="V440" s="77"/>
    </row>
    <row r="441" spans="22:22" s="9" customFormat="1">
      <c r="V441" s="77"/>
    </row>
    <row r="442" spans="22:22" s="9" customFormat="1">
      <c r="V442" s="77"/>
    </row>
    <row r="443" spans="22:22" s="9" customFormat="1">
      <c r="V443" s="77"/>
    </row>
    <row r="444" spans="22:22" s="9" customFormat="1">
      <c r="V444" s="77"/>
    </row>
    <row r="445" spans="22:22" s="9" customFormat="1">
      <c r="V445" s="77"/>
    </row>
    <row r="446" spans="22:22" s="9" customFormat="1">
      <c r="V446" s="77"/>
    </row>
    <row r="447" spans="22:22" s="9" customFormat="1">
      <c r="V447" s="77"/>
    </row>
    <row r="448" spans="22:22" s="9" customFormat="1">
      <c r="V448" s="77"/>
    </row>
    <row r="449" spans="22:22" s="9" customFormat="1">
      <c r="V449" s="77"/>
    </row>
    <row r="450" spans="22:22" s="9" customFormat="1">
      <c r="V450" s="77"/>
    </row>
    <row r="451" spans="22:22" s="9" customFormat="1">
      <c r="V451" s="77"/>
    </row>
    <row r="452" spans="22:22" s="9" customFormat="1">
      <c r="V452" s="77"/>
    </row>
    <row r="453" spans="22:22" s="9" customFormat="1">
      <c r="V453" s="77"/>
    </row>
    <row r="454" spans="22:22" s="9" customFormat="1">
      <c r="V454" s="77"/>
    </row>
    <row r="455" spans="22:22" s="9" customFormat="1">
      <c r="V455" s="77"/>
    </row>
    <row r="456" spans="22:22" s="9" customFormat="1">
      <c r="V456" s="77"/>
    </row>
    <row r="457" spans="22:22" s="9" customFormat="1">
      <c r="V457" s="77"/>
    </row>
    <row r="458" spans="22:22" s="9" customFormat="1">
      <c r="V458" s="77"/>
    </row>
    <row r="459" spans="22:22" s="9" customFormat="1">
      <c r="V459" s="77"/>
    </row>
    <row r="460" spans="22:22" s="9" customFormat="1">
      <c r="V460" s="77"/>
    </row>
    <row r="461" spans="22:22" s="9" customFormat="1">
      <c r="V461" s="77"/>
    </row>
    <row r="462" spans="22:22" s="9" customFormat="1">
      <c r="V462" s="77"/>
    </row>
    <row r="463" spans="22:22" s="9" customFormat="1">
      <c r="V463" s="77"/>
    </row>
    <row r="464" spans="22:22" s="9" customFormat="1">
      <c r="V464" s="77"/>
    </row>
    <row r="465" spans="22:22" s="9" customFormat="1">
      <c r="V465" s="77"/>
    </row>
    <row r="466" spans="22:22" s="9" customFormat="1">
      <c r="V466" s="77"/>
    </row>
    <row r="467" spans="22:22" s="9" customFormat="1">
      <c r="V467" s="77"/>
    </row>
    <row r="468" spans="22:22" s="9" customFormat="1">
      <c r="V468" s="77"/>
    </row>
    <row r="469" spans="22:22" s="9" customFormat="1">
      <c r="V469" s="77"/>
    </row>
    <row r="470" spans="22:22" s="9" customFormat="1">
      <c r="V470" s="77"/>
    </row>
    <row r="471" spans="22:22" s="9" customFormat="1">
      <c r="V471" s="77"/>
    </row>
    <row r="472" spans="22:22" s="9" customFormat="1">
      <c r="V472" s="77"/>
    </row>
    <row r="473" spans="22:22" s="9" customFormat="1">
      <c r="V473" s="77"/>
    </row>
    <row r="474" spans="22:22" s="9" customFormat="1">
      <c r="V474" s="77"/>
    </row>
    <row r="475" spans="22:22" s="9" customFormat="1">
      <c r="V475" s="77"/>
    </row>
    <row r="476" spans="22:22" s="9" customFormat="1">
      <c r="V476" s="77"/>
    </row>
    <row r="477" spans="22:22" s="9" customFormat="1">
      <c r="V477" s="77"/>
    </row>
    <row r="478" spans="22:22" s="9" customFormat="1">
      <c r="V478" s="77"/>
    </row>
    <row r="479" spans="22:22" s="9" customFormat="1">
      <c r="V479" s="77"/>
    </row>
    <row r="480" spans="22:22" s="9" customFormat="1">
      <c r="V480" s="77"/>
    </row>
    <row r="481" spans="22:22" s="9" customFormat="1">
      <c r="V481" s="77"/>
    </row>
    <row r="482" spans="22:22" s="9" customFormat="1">
      <c r="V482" s="77"/>
    </row>
    <row r="483" spans="22:22" s="9" customFormat="1">
      <c r="V483" s="77"/>
    </row>
    <row r="484" spans="22:22" s="9" customFormat="1">
      <c r="V484" s="77"/>
    </row>
    <row r="485" spans="22:22" s="9" customFormat="1">
      <c r="V485" s="77"/>
    </row>
    <row r="486" spans="22:22" s="9" customFormat="1">
      <c r="V486" s="77"/>
    </row>
    <row r="487" spans="22:22" s="9" customFormat="1">
      <c r="V487" s="77"/>
    </row>
    <row r="488" spans="22:22" s="9" customFormat="1">
      <c r="V488" s="77"/>
    </row>
    <row r="489" spans="22:22" s="9" customFormat="1">
      <c r="V489" s="77"/>
    </row>
    <row r="490" spans="22:22" s="9" customFormat="1">
      <c r="V490" s="77"/>
    </row>
    <row r="491" spans="22:22" s="9" customFormat="1">
      <c r="V491" s="77"/>
    </row>
    <row r="492" spans="22:22" s="9" customFormat="1">
      <c r="V492" s="77"/>
    </row>
    <row r="493" spans="22:22" s="9" customFormat="1">
      <c r="V493" s="77"/>
    </row>
    <row r="494" spans="22:22" s="9" customFormat="1">
      <c r="V494" s="77"/>
    </row>
    <row r="495" spans="22:22" s="9" customFormat="1">
      <c r="V495" s="77"/>
    </row>
    <row r="496" spans="22:22" s="9" customFormat="1">
      <c r="V496" s="77"/>
    </row>
    <row r="497" spans="22:22" s="9" customFormat="1">
      <c r="V497" s="77"/>
    </row>
    <row r="498" spans="22:22" s="9" customFormat="1">
      <c r="V498" s="77"/>
    </row>
    <row r="499" spans="22:22" s="9" customFormat="1">
      <c r="V499" s="77"/>
    </row>
    <row r="500" spans="22:22" s="9" customFormat="1">
      <c r="V500" s="77"/>
    </row>
    <row r="501" spans="22:22" s="9" customFormat="1">
      <c r="V501" s="77"/>
    </row>
    <row r="502" spans="22:22" s="9" customFormat="1">
      <c r="V502" s="77"/>
    </row>
    <row r="503" spans="22:22" s="9" customFormat="1">
      <c r="V503" s="77"/>
    </row>
    <row r="504" spans="22:22" s="9" customFormat="1">
      <c r="V504" s="77"/>
    </row>
    <row r="505" spans="22:22" s="9" customFormat="1">
      <c r="V505" s="77"/>
    </row>
    <row r="506" spans="22:22" s="9" customFormat="1">
      <c r="V506" s="77"/>
    </row>
    <row r="507" spans="22:22" s="9" customFormat="1">
      <c r="V507" s="77"/>
    </row>
    <row r="508" spans="22:22" s="9" customFormat="1">
      <c r="V508" s="77"/>
    </row>
    <row r="509" spans="22:22" s="9" customFormat="1">
      <c r="V509" s="77"/>
    </row>
    <row r="510" spans="22:22" s="9" customFormat="1">
      <c r="V510" s="77"/>
    </row>
    <row r="511" spans="22:22" s="9" customFormat="1">
      <c r="V511" s="77"/>
    </row>
    <row r="512" spans="22:22" s="9" customFormat="1">
      <c r="V512" s="77"/>
    </row>
    <row r="513" spans="22:22" s="9" customFormat="1">
      <c r="V513" s="77"/>
    </row>
    <row r="514" spans="22:22" s="9" customFormat="1">
      <c r="V514" s="77"/>
    </row>
    <row r="515" spans="22:22" s="9" customFormat="1">
      <c r="V515" s="77"/>
    </row>
    <row r="516" spans="22:22" s="9" customFormat="1">
      <c r="V516" s="77"/>
    </row>
    <row r="517" spans="22:22" s="9" customFormat="1">
      <c r="V517" s="77"/>
    </row>
    <row r="518" spans="22:22" s="9" customFormat="1">
      <c r="V518" s="77"/>
    </row>
    <row r="519" spans="22:22" s="9" customFormat="1">
      <c r="V519" s="77"/>
    </row>
    <row r="520" spans="22:22" s="9" customFormat="1">
      <c r="V520" s="77"/>
    </row>
    <row r="521" spans="22:22" s="9" customFormat="1">
      <c r="V521" s="77"/>
    </row>
    <row r="522" spans="22:22" s="9" customFormat="1">
      <c r="V522" s="77"/>
    </row>
    <row r="523" spans="22:22" s="9" customFormat="1">
      <c r="V523" s="77"/>
    </row>
    <row r="524" spans="22:22" s="9" customFormat="1">
      <c r="V524" s="77"/>
    </row>
    <row r="525" spans="22:22" s="9" customFormat="1">
      <c r="V525" s="77"/>
    </row>
    <row r="526" spans="22:22" s="9" customFormat="1">
      <c r="V526" s="77"/>
    </row>
    <row r="527" spans="22:22" s="9" customFormat="1">
      <c r="V527" s="77"/>
    </row>
    <row r="528" spans="22:22" s="9" customFormat="1">
      <c r="V528" s="77"/>
    </row>
    <row r="529" spans="22:22" s="9" customFormat="1">
      <c r="V529" s="77"/>
    </row>
    <row r="530" spans="22:22" s="9" customFormat="1">
      <c r="V530" s="77"/>
    </row>
    <row r="531" spans="22:22" s="9" customFormat="1">
      <c r="V531" s="77"/>
    </row>
    <row r="532" spans="22:22" s="9" customFormat="1">
      <c r="V532" s="77"/>
    </row>
    <row r="533" spans="22:22" s="9" customFormat="1">
      <c r="V533" s="77"/>
    </row>
    <row r="534" spans="22:22" s="9" customFormat="1">
      <c r="V534" s="77"/>
    </row>
    <row r="535" spans="22:22" s="9" customFormat="1">
      <c r="V535" s="77"/>
    </row>
    <row r="536" spans="22:22" s="9" customFormat="1">
      <c r="V536" s="77"/>
    </row>
    <row r="537" spans="22:22" s="9" customFormat="1">
      <c r="V537" s="77"/>
    </row>
    <row r="538" spans="22:22" s="9" customFormat="1">
      <c r="V538" s="77"/>
    </row>
    <row r="539" spans="22:22" s="9" customFormat="1">
      <c r="V539" s="77"/>
    </row>
    <row r="540" spans="22:22" s="9" customFormat="1">
      <c r="V540" s="77"/>
    </row>
    <row r="541" spans="22:22" s="9" customFormat="1">
      <c r="V541" s="77"/>
    </row>
    <row r="542" spans="22:22" s="9" customFormat="1">
      <c r="V542" s="77"/>
    </row>
    <row r="543" spans="22:22" s="9" customFormat="1">
      <c r="V543" s="77"/>
    </row>
    <row r="544" spans="22:22" s="9" customFormat="1">
      <c r="V544" s="77"/>
    </row>
    <row r="545" spans="22:22" s="9" customFormat="1">
      <c r="V545" s="77"/>
    </row>
    <row r="546" spans="22:22" s="9" customFormat="1">
      <c r="V546" s="77"/>
    </row>
    <row r="547" spans="22:22" s="9" customFormat="1">
      <c r="V547" s="77"/>
    </row>
    <row r="548" spans="22:22" s="9" customFormat="1">
      <c r="V548" s="77"/>
    </row>
    <row r="549" spans="22:22" s="9" customFormat="1">
      <c r="V549" s="77"/>
    </row>
    <row r="550" spans="22:22" s="9" customFormat="1">
      <c r="V550" s="77"/>
    </row>
    <row r="551" spans="22:22" s="9" customFormat="1">
      <c r="V551" s="77"/>
    </row>
    <row r="552" spans="22:22" s="9" customFormat="1">
      <c r="V552" s="77"/>
    </row>
    <row r="553" spans="22:22" s="9" customFormat="1">
      <c r="V553" s="77"/>
    </row>
    <row r="554" spans="22:22" s="9" customFormat="1">
      <c r="V554" s="77"/>
    </row>
    <row r="555" spans="22:22" s="9" customFormat="1">
      <c r="V555" s="77"/>
    </row>
    <row r="556" spans="22:22" s="9" customFormat="1">
      <c r="V556" s="77"/>
    </row>
    <row r="557" spans="22:22" s="9" customFormat="1">
      <c r="V557" s="77"/>
    </row>
    <row r="558" spans="22:22" s="9" customFormat="1">
      <c r="V558" s="77"/>
    </row>
    <row r="559" spans="22:22" s="9" customFormat="1">
      <c r="V559" s="77"/>
    </row>
    <row r="560" spans="22:22" s="9" customFormat="1">
      <c r="V560" s="77"/>
    </row>
    <row r="561" spans="22:22" s="9" customFormat="1">
      <c r="V561" s="77"/>
    </row>
    <row r="562" spans="22:22" s="9" customFormat="1">
      <c r="V562" s="77"/>
    </row>
    <row r="563" spans="22:22" s="9" customFormat="1">
      <c r="V563" s="77"/>
    </row>
    <row r="564" spans="22:22" s="9" customFormat="1">
      <c r="V564" s="77"/>
    </row>
    <row r="565" spans="22:22" s="9" customFormat="1">
      <c r="V565" s="77"/>
    </row>
    <row r="566" spans="22:22" s="9" customFormat="1">
      <c r="V566" s="77"/>
    </row>
    <row r="567" spans="22:22" s="9" customFormat="1">
      <c r="V567" s="77"/>
    </row>
    <row r="568" spans="22:22" s="9" customFormat="1">
      <c r="V568" s="77"/>
    </row>
    <row r="569" spans="22:22" s="9" customFormat="1">
      <c r="V569" s="77"/>
    </row>
    <row r="570" spans="22:22" s="9" customFormat="1">
      <c r="V570" s="77"/>
    </row>
    <row r="571" spans="22:22" s="9" customFormat="1">
      <c r="V571" s="77"/>
    </row>
    <row r="572" spans="22:22" s="9" customFormat="1">
      <c r="V572" s="77"/>
    </row>
    <row r="573" spans="22:22" s="9" customFormat="1">
      <c r="V573" s="77"/>
    </row>
    <row r="574" spans="22:22" s="9" customFormat="1">
      <c r="V574" s="77"/>
    </row>
    <row r="575" spans="22:22" s="9" customFormat="1">
      <c r="V575" s="77"/>
    </row>
    <row r="576" spans="22:22" s="9" customFormat="1">
      <c r="V576" s="77"/>
    </row>
    <row r="577" spans="22:22" s="9" customFormat="1">
      <c r="V577" s="77"/>
    </row>
    <row r="578" spans="22:22" s="9" customFormat="1">
      <c r="V578" s="77"/>
    </row>
    <row r="579" spans="22:22" s="9" customFormat="1">
      <c r="V579" s="77"/>
    </row>
    <row r="580" spans="22:22" s="9" customFormat="1">
      <c r="V580" s="77"/>
    </row>
    <row r="581" spans="22:22" s="9" customFormat="1">
      <c r="V581" s="77"/>
    </row>
    <row r="582" spans="22:22" s="9" customFormat="1">
      <c r="V582" s="77"/>
    </row>
    <row r="583" spans="22:22" s="9" customFormat="1">
      <c r="V583" s="77"/>
    </row>
    <row r="584" spans="22:22" s="9" customFormat="1">
      <c r="V584" s="77"/>
    </row>
    <row r="585" spans="22:22" s="9" customFormat="1">
      <c r="V585" s="77"/>
    </row>
    <row r="586" spans="22:22" s="9" customFormat="1">
      <c r="V586" s="77"/>
    </row>
    <row r="587" spans="22:22" s="9" customFormat="1">
      <c r="V587" s="77"/>
    </row>
    <row r="588" spans="22:22" s="9" customFormat="1">
      <c r="V588" s="77"/>
    </row>
    <row r="589" spans="22:22" s="9" customFormat="1">
      <c r="V589" s="77"/>
    </row>
    <row r="590" spans="22:22" s="9" customFormat="1">
      <c r="V590" s="77"/>
    </row>
    <row r="591" spans="22:22" s="9" customFormat="1">
      <c r="V591" s="77"/>
    </row>
    <row r="592" spans="22:22" s="9" customFormat="1">
      <c r="V592" s="77"/>
    </row>
    <row r="593" spans="22:22" s="9" customFormat="1">
      <c r="V593" s="77"/>
    </row>
    <row r="594" spans="22:22" s="9" customFormat="1">
      <c r="V594" s="77"/>
    </row>
    <row r="595" spans="22:22" s="9" customFormat="1">
      <c r="V595" s="77"/>
    </row>
    <row r="596" spans="22:22" s="9" customFormat="1">
      <c r="V596" s="77"/>
    </row>
    <row r="597" spans="22:22" s="9" customFormat="1">
      <c r="V597" s="77"/>
    </row>
    <row r="598" spans="22:22" s="9" customFormat="1">
      <c r="V598" s="77"/>
    </row>
    <row r="599" spans="22:22" s="9" customFormat="1">
      <c r="V599" s="77"/>
    </row>
    <row r="600" spans="22:22" s="9" customFormat="1">
      <c r="V600" s="77"/>
    </row>
    <row r="601" spans="22:22" s="9" customFormat="1">
      <c r="V601" s="77"/>
    </row>
    <row r="602" spans="22:22" s="9" customFormat="1">
      <c r="V602" s="77"/>
    </row>
    <row r="603" spans="22:22" s="9" customFormat="1">
      <c r="V603" s="77"/>
    </row>
    <row r="604" spans="22:22" s="9" customFormat="1">
      <c r="V604" s="77"/>
    </row>
    <row r="605" spans="22:22" s="9" customFormat="1">
      <c r="V605" s="77"/>
    </row>
    <row r="606" spans="22:22" s="9" customFormat="1">
      <c r="V606" s="77"/>
    </row>
    <row r="607" spans="22:22" s="9" customFormat="1">
      <c r="V607" s="77"/>
    </row>
    <row r="608" spans="22:22" s="9" customFormat="1">
      <c r="V608" s="77"/>
    </row>
    <row r="609" spans="22:22" s="9" customFormat="1">
      <c r="V609" s="77"/>
    </row>
    <row r="610" spans="22:22" s="9" customFormat="1">
      <c r="V610" s="77"/>
    </row>
    <row r="611" spans="22:22" s="9" customFormat="1">
      <c r="V611" s="77"/>
    </row>
    <row r="612" spans="22:22" s="9" customFormat="1">
      <c r="V612" s="77"/>
    </row>
    <row r="613" spans="22:22" s="9" customFormat="1">
      <c r="V613" s="77"/>
    </row>
    <row r="614" spans="22:22" s="9" customFormat="1">
      <c r="V614" s="77"/>
    </row>
    <row r="615" spans="22:22" s="9" customFormat="1">
      <c r="V615" s="77"/>
    </row>
    <row r="616" spans="22:22" s="9" customFormat="1">
      <c r="V616" s="77"/>
    </row>
    <row r="617" spans="22:22" s="9" customFormat="1">
      <c r="V617" s="77"/>
    </row>
    <row r="618" spans="22:22" s="9" customFormat="1">
      <c r="V618" s="77"/>
    </row>
    <row r="619" spans="22:22" s="9" customFormat="1">
      <c r="V619" s="77"/>
    </row>
    <row r="620" spans="22:22" s="9" customFormat="1">
      <c r="V620" s="77"/>
    </row>
    <row r="621" spans="22:22" s="9" customFormat="1">
      <c r="V621" s="77"/>
    </row>
    <row r="622" spans="22:22" s="9" customFormat="1">
      <c r="V622" s="77"/>
    </row>
    <row r="623" spans="22:22" s="9" customFormat="1">
      <c r="V623" s="77"/>
    </row>
    <row r="624" spans="22:22" s="9" customFormat="1">
      <c r="V624" s="77"/>
    </row>
    <row r="625" spans="22:22" s="9" customFormat="1">
      <c r="V625" s="77"/>
    </row>
    <row r="626" spans="22:22" s="9" customFormat="1">
      <c r="V626" s="77"/>
    </row>
    <row r="627" spans="22:22" s="9" customFormat="1">
      <c r="V627" s="77"/>
    </row>
    <row r="628" spans="22:22" s="9" customFormat="1">
      <c r="V628" s="77"/>
    </row>
    <row r="629" spans="22:22" s="9" customFormat="1">
      <c r="V629" s="77"/>
    </row>
    <row r="630" spans="22:22" s="9" customFormat="1">
      <c r="V630" s="77"/>
    </row>
    <row r="631" spans="22:22" s="9" customFormat="1">
      <c r="V631" s="77"/>
    </row>
    <row r="632" spans="22:22" s="9" customFormat="1">
      <c r="V632" s="77"/>
    </row>
    <row r="633" spans="22:22" s="9" customFormat="1">
      <c r="V633" s="77"/>
    </row>
    <row r="634" spans="22:22" s="9" customFormat="1">
      <c r="V634" s="77"/>
    </row>
    <row r="635" spans="22:22" s="9" customFormat="1">
      <c r="V635" s="77"/>
    </row>
    <row r="636" spans="22:22" s="9" customFormat="1">
      <c r="V636" s="77"/>
    </row>
    <row r="637" spans="22:22" s="9" customFormat="1">
      <c r="V637" s="77"/>
    </row>
    <row r="638" spans="22:22" s="9" customFormat="1">
      <c r="V638" s="77"/>
    </row>
    <row r="639" spans="22:22" s="9" customFormat="1">
      <c r="V639" s="77"/>
    </row>
    <row r="640" spans="22:22" s="9" customFormat="1">
      <c r="V640" s="77"/>
    </row>
    <row r="641" spans="22:22" s="9" customFormat="1">
      <c r="V641" s="77"/>
    </row>
    <row r="642" spans="22:22" s="9" customFormat="1">
      <c r="V642" s="77"/>
    </row>
    <row r="643" spans="22:22" s="9" customFormat="1">
      <c r="V643" s="77"/>
    </row>
    <row r="644" spans="22:22" s="9" customFormat="1">
      <c r="V644" s="77"/>
    </row>
    <row r="645" spans="22:22" s="9" customFormat="1">
      <c r="V645" s="77"/>
    </row>
    <row r="646" spans="22:22" s="9" customFormat="1">
      <c r="V646" s="77"/>
    </row>
    <row r="647" spans="22:22" s="9" customFormat="1">
      <c r="V647" s="77"/>
    </row>
    <row r="648" spans="22:22" s="9" customFormat="1">
      <c r="V648" s="77"/>
    </row>
    <row r="649" spans="22:22" s="9" customFormat="1">
      <c r="V649" s="77"/>
    </row>
    <row r="650" spans="22:22" s="9" customFormat="1">
      <c r="V650" s="77"/>
    </row>
    <row r="651" spans="22:22" s="9" customFormat="1">
      <c r="V651" s="77"/>
    </row>
    <row r="652" spans="22:22" s="9" customFormat="1">
      <c r="V652" s="77"/>
    </row>
    <row r="653" spans="22:22" s="9" customFormat="1">
      <c r="V653" s="77"/>
    </row>
    <row r="654" spans="22:22" s="9" customFormat="1">
      <c r="V654" s="77"/>
    </row>
    <row r="655" spans="22:22" s="9" customFormat="1">
      <c r="V655" s="77"/>
    </row>
    <row r="656" spans="22:22" s="9" customFormat="1">
      <c r="V656" s="77"/>
    </row>
    <row r="657" spans="22:22" s="9" customFormat="1">
      <c r="V657" s="77"/>
    </row>
    <row r="658" spans="22:22" s="9" customFormat="1">
      <c r="V658" s="77"/>
    </row>
    <row r="659" spans="22:22" s="9" customFormat="1">
      <c r="V659" s="77"/>
    </row>
    <row r="660" spans="22:22" s="9" customFormat="1">
      <c r="V660" s="77"/>
    </row>
    <row r="661" spans="22:22" s="9" customFormat="1">
      <c r="V661" s="77"/>
    </row>
    <row r="662" spans="22:22" s="9" customFormat="1">
      <c r="V662" s="77"/>
    </row>
    <row r="663" spans="22:22" s="9" customFormat="1">
      <c r="V663" s="77"/>
    </row>
    <row r="664" spans="22:22" s="9" customFormat="1">
      <c r="V664" s="77"/>
    </row>
    <row r="665" spans="22:22" s="9" customFormat="1">
      <c r="V665" s="77"/>
    </row>
    <row r="666" spans="22:22" s="9" customFormat="1">
      <c r="V666" s="77"/>
    </row>
    <row r="667" spans="22:22" s="9" customFormat="1">
      <c r="V667" s="77"/>
    </row>
    <row r="668" spans="22:22" s="9" customFormat="1">
      <c r="V668" s="77"/>
    </row>
    <row r="669" spans="22:22" s="9" customFormat="1">
      <c r="V669" s="77"/>
    </row>
    <row r="670" spans="22:22" s="9" customFormat="1">
      <c r="V670" s="77"/>
    </row>
    <row r="671" spans="22:22" s="9" customFormat="1">
      <c r="V671" s="77"/>
    </row>
    <row r="672" spans="22:22" s="9" customFormat="1">
      <c r="V672" s="77"/>
    </row>
    <row r="673" spans="22:22" s="9" customFormat="1">
      <c r="V673" s="77"/>
    </row>
    <row r="674" spans="22:22" s="9" customFormat="1">
      <c r="V674" s="77"/>
    </row>
    <row r="675" spans="22:22" s="9" customFormat="1">
      <c r="V675" s="77"/>
    </row>
    <row r="676" spans="22:22" s="9" customFormat="1">
      <c r="V676" s="77"/>
    </row>
    <row r="677" spans="22:22" s="9" customFormat="1">
      <c r="V677" s="77"/>
    </row>
    <row r="678" spans="22:22" s="9" customFormat="1">
      <c r="V678" s="77"/>
    </row>
    <row r="679" spans="22:22" s="9" customFormat="1">
      <c r="V679" s="77"/>
    </row>
    <row r="680" spans="22:22" s="9" customFormat="1">
      <c r="V680" s="77"/>
    </row>
    <row r="681" spans="22:22" s="9" customFormat="1">
      <c r="V681" s="77"/>
    </row>
    <row r="682" spans="22:22" s="9" customFormat="1">
      <c r="V682" s="77"/>
    </row>
    <row r="683" spans="22:22" s="9" customFormat="1">
      <c r="V683" s="77"/>
    </row>
    <row r="684" spans="22:22" s="9" customFormat="1">
      <c r="V684" s="77"/>
    </row>
    <row r="685" spans="22:22" s="9" customFormat="1">
      <c r="V685" s="77"/>
    </row>
    <row r="686" spans="22:22" s="9" customFormat="1">
      <c r="V686" s="77"/>
    </row>
    <row r="687" spans="22:22" s="9" customFormat="1">
      <c r="V687" s="77"/>
    </row>
    <row r="688" spans="22:22" s="9" customFormat="1">
      <c r="V688" s="77"/>
    </row>
    <row r="689" spans="22:22" s="9" customFormat="1">
      <c r="V689" s="77"/>
    </row>
    <row r="690" spans="22:22" s="9" customFormat="1">
      <c r="V690" s="77"/>
    </row>
    <row r="691" spans="22:22" s="9" customFormat="1">
      <c r="V691" s="77"/>
    </row>
    <row r="692" spans="22:22" s="9" customFormat="1">
      <c r="V692" s="77"/>
    </row>
    <row r="693" spans="22:22" s="9" customFormat="1">
      <c r="V693" s="77"/>
    </row>
    <row r="694" spans="22:22" s="9" customFormat="1">
      <c r="V694" s="77"/>
    </row>
    <row r="695" spans="22:22" s="9" customFormat="1">
      <c r="V695" s="77"/>
    </row>
    <row r="696" spans="22:22" s="9" customFormat="1">
      <c r="V696" s="77"/>
    </row>
  </sheetData>
  <pageMargins left="0.70866141732283472" right="0.70866141732283472" top="0.74803149606299213" bottom="0.74803149606299213" header="0.31496062992125984" footer="0.31496062992125984"/>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F279"/>
  <sheetViews>
    <sheetView zoomScaleNormal="100" workbookViewId="0">
      <selection activeCell="B1" sqref="B1"/>
    </sheetView>
  </sheetViews>
  <sheetFormatPr defaultRowHeight="15"/>
  <cols>
    <col min="1" max="1" width="9.140625" style="9"/>
    <col min="2" max="2" width="44.7109375" customWidth="1"/>
    <col min="3" max="24" width="12.7109375" customWidth="1"/>
    <col min="25" max="27" width="9.140625" style="9"/>
    <col min="28" max="28" width="9.140625" style="77"/>
    <col min="29" max="58" width="9.140625" style="9"/>
  </cols>
  <sheetData>
    <row r="1" spans="2:28" s="9" customFormat="1">
      <c r="B1" s="8" t="s">
        <v>104</v>
      </c>
      <c r="C1" s="8"/>
      <c r="D1" s="8"/>
      <c r="E1" s="8"/>
      <c r="F1" s="8"/>
      <c r="G1" s="8"/>
      <c r="H1" s="8"/>
      <c r="I1" s="8"/>
      <c r="J1" s="8"/>
      <c r="K1" s="8"/>
      <c r="L1" s="8"/>
      <c r="M1" s="8"/>
      <c r="N1" s="8"/>
      <c r="O1" s="8"/>
      <c r="P1" s="8"/>
      <c r="Q1" s="8"/>
      <c r="R1" s="8"/>
      <c r="S1" s="8"/>
      <c r="AB1" s="77"/>
    </row>
    <row r="2" spans="2:28" s="9" customFormat="1">
      <c r="AB2" s="77"/>
    </row>
    <row r="3" spans="2:28">
      <c r="B3" s="2" t="s">
        <v>143</v>
      </c>
      <c r="C3" s="3" t="s">
        <v>297</v>
      </c>
      <c r="D3" s="3" t="s">
        <v>282</v>
      </c>
      <c r="E3" s="3" t="s">
        <v>278</v>
      </c>
      <c r="F3" s="3" t="s">
        <v>279</v>
      </c>
      <c r="G3" s="3" t="s">
        <v>275</v>
      </c>
      <c r="H3" s="3" t="s">
        <v>273</v>
      </c>
      <c r="I3" s="3" t="s">
        <v>265</v>
      </c>
      <c r="J3" s="3" t="s">
        <v>261</v>
      </c>
      <c r="K3" s="3" t="s">
        <v>262</v>
      </c>
      <c r="L3" s="3" t="s">
        <v>259</v>
      </c>
      <c r="M3" s="3" t="s">
        <v>243</v>
      </c>
      <c r="N3" s="3" t="s">
        <v>237</v>
      </c>
      <c r="O3" s="3" t="s">
        <v>232</v>
      </c>
      <c r="P3" s="3" t="s">
        <v>233</v>
      </c>
      <c r="Q3" s="3" t="s">
        <v>231</v>
      </c>
      <c r="R3" s="3" t="s">
        <v>177</v>
      </c>
      <c r="S3" s="3" t="s">
        <v>157</v>
      </c>
      <c r="T3" s="3" t="s">
        <v>156</v>
      </c>
      <c r="U3" s="3" t="s">
        <v>61</v>
      </c>
      <c r="V3" s="3" t="s">
        <v>69</v>
      </c>
      <c r="W3" s="3" t="s">
        <v>60</v>
      </c>
      <c r="X3" s="3" t="s">
        <v>59</v>
      </c>
      <c r="AB3" s="78"/>
    </row>
    <row r="4" spans="2:28" s="9" customFormat="1">
      <c r="B4" s="20" t="s">
        <v>45</v>
      </c>
      <c r="C4" s="97">
        <f>'IS '!C12</f>
        <v>1387</v>
      </c>
      <c r="D4" s="97">
        <f>'IS '!D12</f>
        <v>1350</v>
      </c>
      <c r="E4" s="97">
        <f>'IS '!E12</f>
        <v>4095</v>
      </c>
      <c r="F4" s="97">
        <f>'IS '!F12</f>
        <v>1078</v>
      </c>
      <c r="G4" s="97">
        <f>'IS '!G12</f>
        <v>966</v>
      </c>
      <c r="H4" s="97">
        <f>'IS '!H12</f>
        <v>878</v>
      </c>
      <c r="I4" s="97">
        <f>'IS '!I12</f>
        <v>1173</v>
      </c>
      <c r="J4" s="97">
        <f>'IS '!J12</f>
        <v>4642</v>
      </c>
      <c r="K4" s="97">
        <f>'IS '!K12</f>
        <v>988</v>
      </c>
      <c r="L4" s="97">
        <f>'IS '!L12</f>
        <v>1059</v>
      </c>
      <c r="M4" s="97">
        <f>'IS '!M12</f>
        <v>1292</v>
      </c>
      <c r="N4" s="97">
        <f>'IS '!N12</f>
        <v>1303</v>
      </c>
      <c r="O4" s="97">
        <f>'IS '!O12</f>
        <v>4628</v>
      </c>
      <c r="P4" s="97">
        <f>'IS '!P12</f>
        <v>983</v>
      </c>
      <c r="Q4" s="97">
        <f>'IS '!Q12</f>
        <v>1126</v>
      </c>
      <c r="R4" s="97">
        <f>'IS '!R12</f>
        <v>1256</v>
      </c>
      <c r="S4" s="97">
        <f>'IS '!S12</f>
        <v>1263</v>
      </c>
      <c r="T4" s="97">
        <f>'IS '!T12</f>
        <v>4011</v>
      </c>
      <c r="U4" s="97">
        <f>'IS '!U12</f>
        <v>945</v>
      </c>
      <c r="V4" s="97">
        <f>'IS '!V12</f>
        <v>919</v>
      </c>
      <c r="W4" s="97">
        <f>'IS '!W12</f>
        <v>1051</v>
      </c>
      <c r="X4" s="97">
        <f>'IS '!X12</f>
        <v>1096</v>
      </c>
      <c r="AB4" s="78"/>
    </row>
    <row r="5" spans="2:28" s="9" customFormat="1">
      <c r="B5" s="125" t="s">
        <v>291</v>
      </c>
      <c r="C5" s="40">
        <f>-'IS '!C58</f>
        <v>338</v>
      </c>
      <c r="D5" s="40">
        <f>-'IS '!D58</f>
        <v>342</v>
      </c>
      <c r="E5" s="40">
        <f>-'IS '!E58</f>
        <v>1422</v>
      </c>
      <c r="F5" s="40">
        <f>-'IS '!F58</f>
        <v>350</v>
      </c>
      <c r="G5" s="40">
        <f>-'IS '!G58</f>
        <v>341</v>
      </c>
      <c r="H5" s="40">
        <f>-'IS '!H58</f>
        <v>380</v>
      </c>
      <c r="I5" s="40">
        <f>-'IS '!I58</f>
        <v>351</v>
      </c>
      <c r="J5" s="40">
        <f>-'IS '!J58</f>
        <v>1451</v>
      </c>
      <c r="K5" s="40">
        <f>-'IS '!K58</f>
        <v>390</v>
      </c>
      <c r="L5" s="40">
        <f>-'IS '!L58</f>
        <v>360</v>
      </c>
      <c r="M5" s="40">
        <f>-'IS '!M58</f>
        <v>361</v>
      </c>
      <c r="N5" s="40">
        <f>-'IS '!N58</f>
        <v>340</v>
      </c>
      <c r="O5" s="40">
        <f>-'IS '!O58</f>
        <v>864</v>
      </c>
      <c r="P5" s="40">
        <f>-'IS '!P58</f>
        <v>190</v>
      </c>
      <c r="Q5" s="40">
        <f>-'IS '!Q58</f>
        <v>230</v>
      </c>
      <c r="R5" s="40">
        <f>-'IS '!R58</f>
        <v>224</v>
      </c>
      <c r="S5" s="40">
        <f>-'IS '!S58</f>
        <v>220</v>
      </c>
      <c r="T5" s="40">
        <f>-'IS '!T58</f>
        <v>883</v>
      </c>
      <c r="U5" s="40">
        <f>-'IS '!U58</f>
        <v>216</v>
      </c>
      <c r="V5" s="40">
        <f>-'IS '!V58</f>
        <v>219</v>
      </c>
      <c r="W5" s="40">
        <f>-'IS '!W58</f>
        <v>225</v>
      </c>
      <c r="X5" s="40">
        <f>-'IS '!X58</f>
        <v>223</v>
      </c>
      <c r="AB5" s="78"/>
    </row>
    <row r="6" spans="2:28" s="9" customFormat="1">
      <c r="B6" s="125" t="s">
        <v>292</v>
      </c>
      <c r="C6" s="40">
        <f>-'IS '!C60</f>
        <v>87</v>
      </c>
      <c r="D6" s="40">
        <f>-'IS '!D60</f>
        <v>86</v>
      </c>
      <c r="E6" s="40">
        <f>-'IS '!E60</f>
        <v>365</v>
      </c>
      <c r="F6" s="40">
        <f>-'IS '!F60</f>
        <v>90</v>
      </c>
      <c r="G6" s="40">
        <f>-'IS '!G60</f>
        <v>88</v>
      </c>
      <c r="H6" s="40">
        <f>-'IS '!H60</f>
        <v>94</v>
      </c>
      <c r="I6" s="40">
        <f>-'IS '!I60</f>
        <v>93</v>
      </c>
      <c r="J6" s="40">
        <f>-'IS '!J60</f>
        <v>342</v>
      </c>
      <c r="K6" s="40">
        <f>-'IS '!K60</f>
        <v>87</v>
      </c>
      <c r="L6" s="40">
        <f>-'IS '!L60</f>
        <v>92</v>
      </c>
      <c r="M6" s="40">
        <f>-'IS '!M60</f>
        <v>81</v>
      </c>
      <c r="N6" s="40">
        <f>-'IS '!N60</f>
        <v>82</v>
      </c>
      <c r="O6" s="40">
        <f>-'IS '!O60</f>
        <v>290</v>
      </c>
      <c r="P6" s="40">
        <f>-'IS '!P60</f>
        <v>74</v>
      </c>
      <c r="Q6" s="40">
        <f>-'IS '!Q60</f>
        <v>72</v>
      </c>
      <c r="R6" s="40">
        <f>-'IS '!R60</f>
        <v>74</v>
      </c>
      <c r="S6" s="40">
        <f>-'IS '!S60</f>
        <v>70</v>
      </c>
      <c r="T6" s="40">
        <f>-'IS '!T60</f>
        <v>276</v>
      </c>
      <c r="U6" s="40">
        <f>-'IS '!U60</f>
        <v>70</v>
      </c>
      <c r="V6" s="40">
        <f>-'IS '!V60</f>
        <v>68</v>
      </c>
      <c r="W6" s="40">
        <f>-'IS '!W60</f>
        <v>70</v>
      </c>
      <c r="X6" s="40">
        <f>-'IS '!X60</f>
        <v>68</v>
      </c>
      <c r="AB6" s="78"/>
    </row>
    <row r="7" spans="2:28" s="9" customFormat="1">
      <c r="B7" s="20" t="s">
        <v>94</v>
      </c>
      <c r="C7" s="40">
        <f>SUM(C4:C6)</f>
        <v>1812</v>
      </c>
      <c r="D7" s="40">
        <f>SUM(D4:D6)</f>
        <v>1778</v>
      </c>
      <c r="E7" s="40">
        <f t="shared" ref="E7:I7" si="0">SUM(E4:E6)</f>
        <v>5882</v>
      </c>
      <c r="F7" s="40">
        <f t="shared" si="0"/>
        <v>1518</v>
      </c>
      <c r="G7" s="40">
        <f t="shared" si="0"/>
        <v>1395</v>
      </c>
      <c r="H7" s="40">
        <f t="shared" si="0"/>
        <v>1352</v>
      </c>
      <c r="I7" s="40">
        <f t="shared" si="0"/>
        <v>1617</v>
      </c>
      <c r="J7" s="40">
        <f t="shared" ref="J7" si="1">SUM(J4:J6)</f>
        <v>6435</v>
      </c>
      <c r="K7" s="40">
        <f t="shared" ref="K7" si="2">SUM(K4:K6)</f>
        <v>1465</v>
      </c>
      <c r="L7" s="40">
        <f t="shared" ref="L7" si="3">SUM(L4:L6)</f>
        <v>1511</v>
      </c>
      <c r="M7" s="40">
        <f t="shared" ref="M7" si="4">SUM(M4:M6)</f>
        <v>1734</v>
      </c>
      <c r="N7" s="40">
        <f t="shared" ref="N7" si="5">SUM(N4:N6)</f>
        <v>1725</v>
      </c>
      <c r="O7" s="40">
        <f t="shared" ref="O7" si="6">SUM(O4:O6)</f>
        <v>5782</v>
      </c>
      <c r="P7" s="40">
        <f t="shared" ref="P7" si="7">SUM(P4:P6)</f>
        <v>1247</v>
      </c>
      <c r="Q7" s="40">
        <f t="shared" ref="Q7" si="8">SUM(Q4:Q6)</f>
        <v>1428</v>
      </c>
      <c r="R7" s="40">
        <f t="shared" ref="R7" si="9">SUM(R4:R6)</f>
        <v>1554</v>
      </c>
      <c r="S7" s="40">
        <f t="shared" ref="S7" si="10">SUM(S4:S6)</f>
        <v>1553</v>
      </c>
      <c r="T7" s="40">
        <f t="shared" ref="T7" si="11">SUM(T4:T6)</f>
        <v>5170</v>
      </c>
      <c r="U7" s="40">
        <f t="shared" ref="U7" si="12">SUM(U4:U6)</f>
        <v>1231</v>
      </c>
      <c r="V7" s="40">
        <f t="shared" ref="V7" si="13">SUM(V4:V6)</f>
        <v>1206</v>
      </c>
      <c r="W7" s="40">
        <f t="shared" ref="W7" si="14">SUM(W4:W6)</f>
        <v>1346</v>
      </c>
      <c r="X7" s="40">
        <f t="shared" ref="X7" si="15">SUM(X4:X6)</f>
        <v>1387</v>
      </c>
      <c r="AB7" s="77"/>
    </row>
    <row r="8" spans="2:28" s="9" customFormat="1">
      <c r="B8" s="20" t="s">
        <v>95</v>
      </c>
      <c r="C8" s="20">
        <v>-233</v>
      </c>
      <c r="D8" s="40">
        <v>-240</v>
      </c>
      <c r="E8" s="40">
        <f t="shared" ref="E8:E13" si="16">SUM(F8:I8)</f>
        <v>-1113</v>
      </c>
      <c r="F8" s="40">
        <v>-356</v>
      </c>
      <c r="G8" s="40">
        <v>-199</v>
      </c>
      <c r="H8" s="40">
        <v>-219</v>
      </c>
      <c r="I8" s="40">
        <v>-339</v>
      </c>
      <c r="J8" s="40">
        <f t="shared" ref="J8:J13" si="17">SUM(K8:N8)</f>
        <v>-1660</v>
      </c>
      <c r="K8" s="40">
        <v>-633</v>
      </c>
      <c r="L8" s="40">
        <v>-433</v>
      </c>
      <c r="M8" s="40">
        <v>-345</v>
      </c>
      <c r="N8" s="40">
        <v>-249</v>
      </c>
      <c r="O8" s="40">
        <f t="shared" ref="O8:O13" si="18">SUM(P8:S8)</f>
        <v>-1736</v>
      </c>
      <c r="P8" s="20">
        <v>-783</v>
      </c>
      <c r="Q8" s="20">
        <v>-403</v>
      </c>
      <c r="R8" s="20">
        <v>-350</v>
      </c>
      <c r="S8" s="40">
        <v>-200</v>
      </c>
      <c r="T8" s="40">
        <f t="shared" ref="T8:T25" si="19">SUM(U8:X8)</f>
        <v>-1286</v>
      </c>
      <c r="U8" s="40">
        <v>-666</v>
      </c>
      <c r="V8" s="40">
        <v>-246</v>
      </c>
      <c r="W8" s="40">
        <v>-223</v>
      </c>
      <c r="X8" s="40">
        <v>-151</v>
      </c>
      <c r="AB8" s="77"/>
    </row>
    <row r="9" spans="2:28" s="9" customFormat="1">
      <c r="B9" s="21" t="s">
        <v>96</v>
      </c>
      <c r="C9" s="21">
        <v>10</v>
      </c>
      <c r="D9" s="21">
        <v>78</v>
      </c>
      <c r="E9" s="21">
        <f t="shared" si="16"/>
        <v>150</v>
      </c>
      <c r="F9" s="21">
        <v>17</v>
      </c>
      <c r="G9" s="21">
        <v>2</v>
      </c>
      <c r="H9" s="21">
        <v>27</v>
      </c>
      <c r="I9" s="21">
        <v>104</v>
      </c>
      <c r="J9" s="21">
        <f t="shared" si="17"/>
        <v>15</v>
      </c>
      <c r="K9" s="21">
        <v>8</v>
      </c>
      <c r="L9" s="21">
        <v>-7</v>
      </c>
      <c r="M9" s="21">
        <v>7</v>
      </c>
      <c r="N9" s="21">
        <v>7</v>
      </c>
      <c r="O9" s="21">
        <f t="shared" si="18"/>
        <v>43</v>
      </c>
      <c r="P9" s="21">
        <v>22</v>
      </c>
      <c r="Q9" s="21">
        <v>4</v>
      </c>
      <c r="R9" s="21">
        <v>2</v>
      </c>
      <c r="S9" s="40">
        <v>15</v>
      </c>
      <c r="T9" s="40">
        <f t="shared" si="19"/>
        <v>36</v>
      </c>
      <c r="U9" s="40">
        <v>23</v>
      </c>
      <c r="V9" s="40">
        <v>6</v>
      </c>
      <c r="W9" s="40">
        <v>6</v>
      </c>
      <c r="X9" s="40">
        <v>1</v>
      </c>
      <c r="AB9" s="77"/>
    </row>
    <row r="10" spans="2:28" s="9" customFormat="1">
      <c r="B10" s="21" t="s">
        <v>239</v>
      </c>
      <c r="C10" s="21">
        <v>-102</v>
      </c>
      <c r="D10" s="21">
        <v>-99</v>
      </c>
      <c r="E10" s="21">
        <f t="shared" si="16"/>
        <v>-401</v>
      </c>
      <c r="F10" s="21">
        <v>-101</v>
      </c>
      <c r="G10" s="21">
        <v>-98</v>
      </c>
      <c r="H10" s="21">
        <v>-102</v>
      </c>
      <c r="I10" s="21">
        <v>-100</v>
      </c>
      <c r="J10" s="21">
        <f t="shared" si="17"/>
        <v>-388</v>
      </c>
      <c r="K10" s="49">
        <v>-109</v>
      </c>
      <c r="L10" s="49">
        <v>-97</v>
      </c>
      <c r="M10" s="49">
        <v>-96</v>
      </c>
      <c r="N10" s="49">
        <v>-86</v>
      </c>
      <c r="O10" s="49">
        <v>0</v>
      </c>
      <c r="P10" s="49">
        <v>0</v>
      </c>
      <c r="Q10" s="49">
        <v>0</v>
      </c>
      <c r="R10" s="49">
        <v>0</v>
      </c>
      <c r="S10" s="49">
        <v>0</v>
      </c>
      <c r="T10" s="49">
        <v>0</v>
      </c>
      <c r="U10" s="49">
        <v>0</v>
      </c>
      <c r="V10" s="49">
        <v>0</v>
      </c>
      <c r="W10" s="49">
        <v>0</v>
      </c>
      <c r="X10" s="49">
        <v>0</v>
      </c>
      <c r="AB10" s="77"/>
    </row>
    <row r="11" spans="2:28" s="9" customFormat="1">
      <c r="B11" s="21" t="s">
        <v>97</v>
      </c>
      <c r="C11" s="21">
        <v>-79</v>
      </c>
      <c r="D11" s="40">
        <v>-717</v>
      </c>
      <c r="E11" s="40">
        <f>SUM(F11:I11)</f>
        <v>736</v>
      </c>
      <c r="F11" s="40">
        <v>654</v>
      </c>
      <c r="G11" s="40">
        <v>258</v>
      </c>
      <c r="H11" s="40">
        <v>345</v>
      </c>
      <c r="I11" s="40">
        <v>-521</v>
      </c>
      <c r="J11" s="40">
        <f>SUM(K11:N11)</f>
        <v>-158</v>
      </c>
      <c r="K11" s="40">
        <v>765</v>
      </c>
      <c r="L11" s="40">
        <v>358</v>
      </c>
      <c r="M11" s="40">
        <v>-201</v>
      </c>
      <c r="N11" s="40">
        <v>-1080</v>
      </c>
      <c r="O11" s="21">
        <f t="shared" si="18"/>
        <v>-120</v>
      </c>
      <c r="P11" s="21">
        <v>1123</v>
      </c>
      <c r="Q11" s="21">
        <v>-213</v>
      </c>
      <c r="R11" s="21">
        <v>-89</v>
      </c>
      <c r="S11" s="40">
        <v>-941</v>
      </c>
      <c r="T11" s="40">
        <f>SUM(U11:X11)</f>
        <v>-400</v>
      </c>
      <c r="U11" s="40">
        <v>535</v>
      </c>
      <c r="V11" s="40">
        <v>-50</v>
      </c>
      <c r="W11" s="40">
        <v>-111</v>
      </c>
      <c r="X11" s="40">
        <v>-774</v>
      </c>
      <c r="AB11" s="77"/>
    </row>
    <row r="12" spans="2:28" s="9" customFormat="1">
      <c r="B12" s="21" t="s">
        <v>98</v>
      </c>
      <c r="C12" s="21">
        <v>0</v>
      </c>
      <c r="D12" s="21">
        <v>0</v>
      </c>
      <c r="E12" s="21">
        <f t="shared" si="16"/>
        <v>1</v>
      </c>
      <c r="F12" s="21">
        <v>0</v>
      </c>
      <c r="G12" s="49">
        <v>1</v>
      </c>
      <c r="H12" s="49">
        <v>0</v>
      </c>
      <c r="I12" s="21">
        <v>0</v>
      </c>
      <c r="J12" s="21">
        <f t="shared" si="17"/>
        <v>2</v>
      </c>
      <c r="K12" s="21">
        <v>0</v>
      </c>
      <c r="L12" s="21">
        <v>1</v>
      </c>
      <c r="M12" s="49">
        <v>1</v>
      </c>
      <c r="N12" s="49">
        <v>0</v>
      </c>
      <c r="O12" s="21">
        <f t="shared" si="18"/>
        <v>2</v>
      </c>
      <c r="P12" s="21">
        <v>1</v>
      </c>
      <c r="Q12" s="21">
        <v>0</v>
      </c>
      <c r="R12" s="49">
        <v>0</v>
      </c>
      <c r="S12" s="40">
        <v>1</v>
      </c>
      <c r="T12" s="40">
        <f t="shared" si="19"/>
        <v>1</v>
      </c>
      <c r="U12" s="40">
        <v>0</v>
      </c>
      <c r="V12" s="49">
        <v>0</v>
      </c>
      <c r="W12" s="49">
        <v>1</v>
      </c>
      <c r="X12" s="49">
        <v>0</v>
      </c>
      <c r="AB12" s="77"/>
    </row>
    <row r="13" spans="2:28" s="9" customFormat="1">
      <c r="B13" s="21" t="s">
        <v>99</v>
      </c>
      <c r="C13" s="21">
        <v>-129</v>
      </c>
      <c r="D13" s="21">
        <v>162</v>
      </c>
      <c r="E13" s="21">
        <f t="shared" si="16"/>
        <v>-28</v>
      </c>
      <c r="F13" s="21">
        <v>8</v>
      </c>
      <c r="G13" s="21">
        <v>-7</v>
      </c>
      <c r="H13" s="21">
        <v>0</v>
      </c>
      <c r="I13" s="21">
        <v>-29</v>
      </c>
      <c r="J13" s="21">
        <f t="shared" si="17"/>
        <v>-15</v>
      </c>
      <c r="K13" s="21">
        <v>-1</v>
      </c>
      <c r="L13" s="21">
        <v>-5</v>
      </c>
      <c r="M13" s="21">
        <v>-5</v>
      </c>
      <c r="N13" s="21">
        <v>-4</v>
      </c>
      <c r="O13" s="21">
        <f t="shared" si="18"/>
        <v>-23</v>
      </c>
      <c r="P13" s="21">
        <v>-8</v>
      </c>
      <c r="Q13" s="49">
        <v>-3</v>
      </c>
      <c r="R13" s="21">
        <v>-4</v>
      </c>
      <c r="S13" s="40">
        <v>-8</v>
      </c>
      <c r="T13" s="40">
        <f t="shared" si="19"/>
        <v>-17</v>
      </c>
      <c r="U13" s="40">
        <v>-2</v>
      </c>
      <c r="V13" s="40">
        <v>-3</v>
      </c>
      <c r="W13" s="40">
        <v>-10</v>
      </c>
      <c r="X13" s="40">
        <v>-2</v>
      </c>
      <c r="AB13" s="77"/>
    </row>
    <row r="14" spans="2:28" s="9" customFormat="1">
      <c r="B14" s="22" t="s">
        <v>293</v>
      </c>
      <c r="C14" s="31">
        <f t="shared" ref="C14:E14" si="20">SUM(C7:C13)</f>
        <v>1279</v>
      </c>
      <c r="D14" s="31">
        <f t="shared" si="20"/>
        <v>962</v>
      </c>
      <c r="E14" s="31">
        <f t="shared" si="20"/>
        <v>5227</v>
      </c>
      <c r="F14" s="31">
        <f t="shared" ref="F14:P14" si="21">SUM(F7:F13)</f>
        <v>1740</v>
      </c>
      <c r="G14" s="31">
        <f t="shared" si="21"/>
        <v>1352</v>
      </c>
      <c r="H14" s="31">
        <f t="shared" si="21"/>
        <v>1403</v>
      </c>
      <c r="I14" s="31">
        <f t="shared" si="21"/>
        <v>732</v>
      </c>
      <c r="J14" s="31">
        <f t="shared" ref="J14" si="22">SUM(J7:J13)</f>
        <v>4231</v>
      </c>
      <c r="K14" s="31">
        <f t="shared" si="21"/>
        <v>1495</v>
      </c>
      <c r="L14" s="31">
        <f t="shared" si="21"/>
        <v>1328</v>
      </c>
      <c r="M14" s="31">
        <f t="shared" si="21"/>
        <v>1095</v>
      </c>
      <c r="N14" s="31">
        <f t="shared" si="21"/>
        <v>313</v>
      </c>
      <c r="O14" s="31">
        <f t="shared" ref="O14" si="23">SUM(O7:O13)</f>
        <v>3948</v>
      </c>
      <c r="P14" s="31">
        <f t="shared" si="21"/>
        <v>1602</v>
      </c>
      <c r="Q14" s="31">
        <f t="shared" ref="Q14:V14" si="24">SUM(Q7:Q13)</f>
        <v>813</v>
      </c>
      <c r="R14" s="31">
        <f t="shared" si="24"/>
        <v>1113</v>
      </c>
      <c r="S14" s="31">
        <f t="shared" si="24"/>
        <v>420</v>
      </c>
      <c r="T14" s="31">
        <f t="shared" si="24"/>
        <v>3504</v>
      </c>
      <c r="U14" s="31">
        <f t="shared" si="24"/>
        <v>1121</v>
      </c>
      <c r="V14" s="31">
        <f t="shared" si="24"/>
        <v>913</v>
      </c>
      <c r="W14" s="31">
        <f t="shared" ref="W14:X14" si="25">SUM(W7:W13)</f>
        <v>1009</v>
      </c>
      <c r="X14" s="31">
        <f t="shared" si="25"/>
        <v>461</v>
      </c>
      <c r="AB14" s="77"/>
    </row>
    <row r="15" spans="2:28" s="9" customFormat="1">
      <c r="B15" s="22" t="s">
        <v>294</v>
      </c>
      <c r="C15" s="22">
        <v>51</v>
      </c>
      <c r="D15" s="126">
        <v>90</v>
      </c>
      <c r="E15" s="126">
        <f>SUM(F15:I15)</f>
        <v>105</v>
      </c>
      <c r="F15" s="126">
        <v>73</v>
      </c>
      <c r="G15" s="126">
        <v>39</v>
      </c>
      <c r="H15" s="126">
        <v>37</v>
      </c>
      <c r="I15" s="126">
        <v>-44</v>
      </c>
      <c r="J15" s="126">
        <f>SUM(K15:N15)</f>
        <v>-64</v>
      </c>
      <c r="K15" s="126">
        <v>30</v>
      </c>
      <c r="L15" s="126">
        <v>84</v>
      </c>
      <c r="M15" s="126">
        <v>-44</v>
      </c>
      <c r="N15" s="126">
        <v>-134</v>
      </c>
      <c r="O15" s="126">
        <f>SUM(P15:S15)</f>
        <v>-26</v>
      </c>
      <c r="P15" s="126">
        <v>-16</v>
      </c>
      <c r="Q15" s="126">
        <v>40</v>
      </c>
      <c r="R15" s="126">
        <v>-39</v>
      </c>
      <c r="S15" s="126">
        <v>-11</v>
      </c>
      <c r="T15" s="126">
        <f>SUM(U15:X15)</f>
        <v>236</v>
      </c>
      <c r="U15" s="126">
        <v>99</v>
      </c>
      <c r="V15" s="126">
        <v>66</v>
      </c>
      <c r="W15" s="126">
        <v>88</v>
      </c>
      <c r="X15" s="126">
        <v>-17</v>
      </c>
      <c r="AB15" s="77"/>
    </row>
    <row r="16" spans="2:28" s="9" customFormat="1">
      <c r="B16" s="22" t="s">
        <v>295</v>
      </c>
      <c r="C16" s="31">
        <f>SUM(C14:C15)</f>
        <v>1330</v>
      </c>
      <c r="D16" s="31">
        <f>SUM(D14:D15)</f>
        <v>1052</v>
      </c>
      <c r="E16" s="31">
        <f t="shared" ref="E16:X16" si="26">SUM(E14:E15)</f>
        <v>5332</v>
      </c>
      <c r="F16" s="31">
        <f t="shared" si="26"/>
        <v>1813</v>
      </c>
      <c r="G16" s="31">
        <f t="shared" si="26"/>
        <v>1391</v>
      </c>
      <c r="H16" s="31">
        <f t="shared" si="26"/>
        <v>1440</v>
      </c>
      <c r="I16" s="31">
        <f t="shared" si="26"/>
        <v>688</v>
      </c>
      <c r="J16" s="31">
        <f t="shared" si="26"/>
        <v>4167</v>
      </c>
      <c r="K16" s="31">
        <f t="shared" si="26"/>
        <v>1525</v>
      </c>
      <c r="L16" s="31">
        <f t="shared" si="26"/>
        <v>1412</v>
      </c>
      <c r="M16" s="31">
        <f t="shared" si="26"/>
        <v>1051</v>
      </c>
      <c r="N16" s="31">
        <f t="shared" si="26"/>
        <v>179</v>
      </c>
      <c r="O16" s="31">
        <f t="shared" si="26"/>
        <v>3922</v>
      </c>
      <c r="P16" s="31">
        <f t="shared" si="26"/>
        <v>1586</v>
      </c>
      <c r="Q16" s="31">
        <f t="shared" si="26"/>
        <v>853</v>
      </c>
      <c r="R16" s="31">
        <f t="shared" si="26"/>
        <v>1074</v>
      </c>
      <c r="S16" s="31">
        <f t="shared" si="26"/>
        <v>409</v>
      </c>
      <c r="T16" s="31">
        <f t="shared" si="26"/>
        <v>3740</v>
      </c>
      <c r="U16" s="31">
        <f t="shared" si="26"/>
        <v>1220</v>
      </c>
      <c r="V16" s="31">
        <f t="shared" si="26"/>
        <v>979</v>
      </c>
      <c r="W16" s="31">
        <f t="shared" si="26"/>
        <v>1097</v>
      </c>
      <c r="X16" s="31">
        <f t="shared" si="26"/>
        <v>444</v>
      </c>
      <c r="AB16" s="77"/>
    </row>
    <row r="17" spans="2:28" s="9" customFormat="1">
      <c r="B17" s="21" t="s">
        <v>100</v>
      </c>
      <c r="C17" s="21">
        <v>55</v>
      </c>
      <c r="D17" s="21">
        <v>-76</v>
      </c>
      <c r="E17" s="21">
        <f>SUM(F17:I17)</f>
        <v>-325</v>
      </c>
      <c r="F17" s="21">
        <v>-120</v>
      </c>
      <c r="G17" s="21">
        <v>-24</v>
      </c>
      <c r="H17" s="21">
        <v>-77</v>
      </c>
      <c r="I17" s="21">
        <v>-104</v>
      </c>
      <c r="J17" s="21">
        <f>SUM(K17:N17)</f>
        <v>-353</v>
      </c>
      <c r="K17" s="21">
        <v>-127</v>
      </c>
      <c r="L17" s="21">
        <v>-93</v>
      </c>
      <c r="M17" s="21">
        <v>-72</v>
      </c>
      <c r="N17" s="21">
        <v>-61</v>
      </c>
      <c r="O17" s="21">
        <f>SUM(P17:S17)</f>
        <v>-263</v>
      </c>
      <c r="P17" s="21">
        <v>-79</v>
      </c>
      <c r="Q17" s="21">
        <v>-54</v>
      </c>
      <c r="R17" s="21">
        <v>-65</v>
      </c>
      <c r="S17" s="40">
        <v>-65</v>
      </c>
      <c r="T17" s="40">
        <f t="shared" si="19"/>
        <v>-275</v>
      </c>
      <c r="U17" s="40">
        <v>-80</v>
      </c>
      <c r="V17" s="40">
        <v>-82</v>
      </c>
      <c r="W17" s="40">
        <v>-56</v>
      </c>
      <c r="X17" s="40">
        <v>-57</v>
      </c>
      <c r="AB17" s="77"/>
    </row>
    <row r="18" spans="2:28" s="9" customFormat="1">
      <c r="B18" s="21" t="s">
        <v>263</v>
      </c>
      <c r="C18" s="49">
        <v>0</v>
      </c>
      <c r="D18" s="49">
        <v>0</v>
      </c>
      <c r="E18" s="49">
        <f>SUM(F18:I18)</f>
        <v>0</v>
      </c>
      <c r="F18" s="49">
        <v>0</v>
      </c>
      <c r="G18" s="49">
        <v>0</v>
      </c>
      <c r="H18" s="49">
        <v>0</v>
      </c>
      <c r="I18" s="49">
        <v>0</v>
      </c>
      <c r="J18" s="21">
        <f>SUM(K18:N18)</f>
        <v>10</v>
      </c>
      <c r="K18" s="49">
        <v>10</v>
      </c>
      <c r="L18" s="49">
        <v>0</v>
      </c>
      <c r="M18" s="49">
        <v>0</v>
      </c>
      <c r="N18" s="49">
        <v>0</v>
      </c>
      <c r="O18" s="49">
        <v>0</v>
      </c>
      <c r="P18" s="49">
        <v>0</v>
      </c>
      <c r="Q18" s="49">
        <v>0</v>
      </c>
      <c r="R18" s="49">
        <v>0</v>
      </c>
      <c r="S18" s="49">
        <v>0</v>
      </c>
      <c r="T18" s="49">
        <v>0</v>
      </c>
      <c r="U18" s="49">
        <v>0</v>
      </c>
      <c r="V18" s="49">
        <v>0</v>
      </c>
      <c r="W18" s="49">
        <v>0</v>
      </c>
      <c r="X18" s="49">
        <v>0</v>
      </c>
      <c r="AB18" s="77"/>
    </row>
    <row r="19" spans="2:28" s="9" customFormat="1">
      <c r="B19" s="20" t="s">
        <v>55</v>
      </c>
      <c r="C19" s="20">
        <v>-41</v>
      </c>
      <c r="D19" s="20">
        <v>-80</v>
      </c>
      <c r="E19" s="20">
        <f>SUM(F19:I19)</f>
        <v>-319</v>
      </c>
      <c r="F19" s="20">
        <v>-93</v>
      </c>
      <c r="G19" s="20">
        <v>-70</v>
      </c>
      <c r="H19" s="20">
        <v>-86</v>
      </c>
      <c r="I19" s="20">
        <v>-70</v>
      </c>
      <c r="J19" s="20">
        <f>SUM(K19:N19)</f>
        <v>-377</v>
      </c>
      <c r="K19" s="20">
        <v>-88</v>
      </c>
      <c r="L19" s="20">
        <v>-46</v>
      </c>
      <c r="M19" s="20">
        <v>-78</v>
      </c>
      <c r="N19" s="20">
        <v>-165</v>
      </c>
      <c r="O19" s="20">
        <f>SUM(P19:S19)</f>
        <v>-246</v>
      </c>
      <c r="P19" s="20">
        <v>-80</v>
      </c>
      <c r="Q19" s="20">
        <v>-63</v>
      </c>
      <c r="R19" s="20">
        <v>-32</v>
      </c>
      <c r="S19" s="40">
        <v>-71</v>
      </c>
      <c r="T19" s="40">
        <f>SUM(U19:X19)</f>
        <v>-299</v>
      </c>
      <c r="U19" s="40">
        <v>-63</v>
      </c>
      <c r="V19" s="40">
        <v>-93</v>
      </c>
      <c r="W19" s="40">
        <v>-36</v>
      </c>
      <c r="X19" s="40">
        <v>-107</v>
      </c>
      <c r="AB19" s="77"/>
    </row>
    <row r="20" spans="2:28" s="9" customFormat="1">
      <c r="B20" s="20" t="s">
        <v>101</v>
      </c>
      <c r="C20" s="20">
        <v>-249</v>
      </c>
      <c r="D20" s="20">
        <v>-171</v>
      </c>
      <c r="E20" s="20">
        <f>SUM(F20:I20)</f>
        <v>-772</v>
      </c>
      <c r="F20" s="20">
        <v>-203</v>
      </c>
      <c r="G20" s="20">
        <v>-132</v>
      </c>
      <c r="H20" s="20">
        <v>-178</v>
      </c>
      <c r="I20" s="20">
        <v>-259</v>
      </c>
      <c r="J20" s="20">
        <f>SUM(K20:N20)</f>
        <v>-763</v>
      </c>
      <c r="K20" s="20">
        <v>-85</v>
      </c>
      <c r="L20" s="20">
        <v>-172</v>
      </c>
      <c r="M20" s="20">
        <v>-271</v>
      </c>
      <c r="N20" s="20">
        <v>-235</v>
      </c>
      <c r="O20" s="20">
        <f>SUM(P20:S20)</f>
        <v>-919</v>
      </c>
      <c r="P20" s="20">
        <v>-228</v>
      </c>
      <c r="Q20" s="20">
        <v>-170</v>
      </c>
      <c r="R20" s="20">
        <v>-245</v>
      </c>
      <c r="S20" s="40">
        <v>-276</v>
      </c>
      <c r="T20" s="40">
        <f t="shared" si="19"/>
        <v>-732</v>
      </c>
      <c r="U20" s="40">
        <v>-162</v>
      </c>
      <c r="V20" s="40">
        <v>-151</v>
      </c>
      <c r="W20" s="40">
        <v>-220</v>
      </c>
      <c r="X20" s="40">
        <v>-199</v>
      </c>
      <c r="AB20" s="77"/>
    </row>
    <row r="21" spans="2:28" s="9" customFormat="1">
      <c r="B21" s="22" t="s">
        <v>17</v>
      </c>
      <c r="C21" s="31">
        <f>SUM(C16:C20)</f>
        <v>1095</v>
      </c>
      <c r="D21" s="31">
        <f>SUM(D16:D20)</f>
        <v>725</v>
      </c>
      <c r="E21" s="31">
        <f t="shared" ref="E21:X21" si="27">SUM(E16:E20)</f>
        <v>3916</v>
      </c>
      <c r="F21" s="31">
        <f t="shared" si="27"/>
        <v>1397</v>
      </c>
      <c r="G21" s="31">
        <f t="shared" si="27"/>
        <v>1165</v>
      </c>
      <c r="H21" s="31">
        <f t="shared" si="27"/>
        <v>1099</v>
      </c>
      <c r="I21" s="31">
        <f t="shared" si="27"/>
        <v>255</v>
      </c>
      <c r="J21" s="31">
        <f t="shared" si="27"/>
        <v>2684</v>
      </c>
      <c r="K21" s="31">
        <f t="shared" si="27"/>
        <v>1235</v>
      </c>
      <c r="L21" s="31">
        <f t="shared" si="27"/>
        <v>1101</v>
      </c>
      <c r="M21" s="31">
        <f t="shared" si="27"/>
        <v>630</v>
      </c>
      <c r="N21" s="31">
        <f t="shared" si="27"/>
        <v>-282</v>
      </c>
      <c r="O21" s="31">
        <f t="shared" si="27"/>
        <v>2494</v>
      </c>
      <c r="P21" s="31">
        <f t="shared" si="27"/>
        <v>1199</v>
      </c>
      <c r="Q21" s="31">
        <f t="shared" si="27"/>
        <v>566</v>
      </c>
      <c r="R21" s="31">
        <f t="shared" si="27"/>
        <v>732</v>
      </c>
      <c r="S21" s="31">
        <f t="shared" si="27"/>
        <v>-3</v>
      </c>
      <c r="T21" s="31">
        <f t="shared" si="27"/>
        <v>2434</v>
      </c>
      <c r="U21" s="31">
        <f t="shared" si="27"/>
        <v>915</v>
      </c>
      <c r="V21" s="31">
        <f t="shared" si="27"/>
        <v>653</v>
      </c>
      <c r="W21" s="31">
        <f t="shared" si="27"/>
        <v>785</v>
      </c>
      <c r="X21" s="31">
        <f t="shared" si="27"/>
        <v>81</v>
      </c>
      <c r="AB21" s="77"/>
    </row>
    <row r="22" spans="2:28" s="9" customFormat="1">
      <c r="B22" s="20" t="s">
        <v>85</v>
      </c>
      <c r="C22" s="20">
        <v>-17</v>
      </c>
      <c r="D22" s="49">
        <v>-157</v>
      </c>
      <c r="E22" s="40">
        <f>SUM(F22:I22)</f>
        <v>3</v>
      </c>
      <c r="F22" s="49">
        <v>0</v>
      </c>
      <c r="G22" s="49">
        <v>0</v>
      </c>
      <c r="H22" s="49">
        <v>6</v>
      </c>
      <c r="I22" s="40">
        <v>-3</v>
      </c>
      <c r="J22" s="40">
        <f>SUM(K22:N22)</f>
        <v>-3066</v>
      </c>
      <c r="K22" s="40">
        <v>-825</v>
      </c>
      <c r="L22" s="40">
        <v>-1133</v>
      </c>
      <c r="M22" s="40">
        <v>-9</v>
      </c>
      <c r="N22" s="40">
        <v>-1099</v>
      </c>
      <c r="O22" s="20">
        <f>SUM(P22:S22)</f>
        <v>-440</v>
      </c>
      <c r="P22" s="20">
        <v>-12</v>
      </c>
      <c r="Q22" s="20">
        <v>-293</v>
      </c>
      <c r="R22" s="20">
        <v>-19</v>
      </c>
      <c r="S22" s="40">
        <v>-116</v>
      </c>
      <c r="T22" s="40">
        <f t="shared" si="19"/>
        <v>-226</v>
      </c>
      <c r="U22" s="40">
        <v>-123</v>
      </c>
      <c r="V22" s="40">
        <v>1</v>
      </c>
      <c r="W22" s="40">
        <v>-30</v>
      </c>
      <c r="X22" s="40">
        <v>-74</v>
      </c>
      <c r="AB22" s="77"/>
    </row>
    <row r="23" spans="2:28" s="9" customFormat="1">
      <c r="B23" s="20" t="s">
        <v>152</v>
      </c>
      <c r="C23" s="20">
        <v>155</v>
      </c>
      <c r="D23" s="49">
        <v>-12</v>
      </c>
      <c r="E23" s="49">
        <f>SUM(F23:I23)</f>
        <v>147</v>
      </c>
      <c r="F23" s="49">
        <v>0</v>
      </c>
      <c r="G23" s="49">
        <v>0</v>
      </c>
      <c r="H23" s="49">
        <v>120</v>
      </c>
      <c r="I23" s="49">
        <v>27</v>
      </c>
      <c r="J23" s="49">
        <f>SUM(K23:N23)</f>
        <v>0</v>
      </c>
      <c r="K23" s="49">
        <v>0</v>
      </c>
      <c r="L23" s="49">
        <v>0</v>
      </c>
      <c r="M23" s="49">
        <v>0</v>
      </c>
      <c r="N23" s="49">
        <v>0</v>
      </c>
      <c r="O23" s="20">
        <f>SUM(P23:S23)</f>
        <v>4</v>
      </c>
      <c r="P23" s="49">
        <v>0</v>
      </c>
      <c r="Q23" s="49">
        <v>0</v>
      </c>
      <c r="R23" s="49">
        <v>0</v>
      </c>
      <c r="S23" s="40">
        <v>4</v>
      </c>
      <c r="T23" s="40">
        <f t="shared" si="19"/>
        <v>649</v>
      </c>
      <c r="U23" s="49">
        <v>0</v>
      </c>
      <c r="V23" s="49">
        <v>0</v>
      </c>
      <c r="W23" s="49">
        <v>0</v>
      </c>
      <c r="X23" s="40">
        <v>649</v>
      </c>
      <c r="AB23" s="77"/>
    </row>
    <row r="24" spans="2:28" s="9" customFormat="1">
      <c r="B24" s="20" t="s">
        <v>296</v>
      </c>
      <c r="C24" s="40">
        <v>-12</v>
      </c>
      <c r="D24" s="49">
        <v>-8</v>
      </c>
      <c r="E24" s="49">
        <v>0</v>
      </c>
      <c r="F24" s="49">
        <v>0</v>
      </c>
      <c r="G24" s="49">
        <v>0</v>
      </c>
      <c r="H24" s="49">
        <v>0</v>
      </c>
      <c r="I24" s="49">
        <v>0</v>
      </c>
      <c r="J24" s="49">
        <v>0</v>
      </c>
      <c r="K24" s="49">
        <v>0</v>
      </c>
      <c r="L24" s="49">
        <v>0</v>
      </c>
      <c r="M24" s="49">
        <v>0</v>
      </c>
      <c r="N24" s="49">
        <v>0</v>
      </c>
      <c r="O24" s="49">
        <v>0</v>
      </c>
      <c r="P24" s="49">
        <v>0</v>
      </c>
      <c r="Q24" s="49">
        <v>0</v>
      </c>
      <c r="R24" s="49">
        <v>0</v>
      </c>
      <c r="S24" s="49">
        <v>0</v>
      </c>
      <c r="T24" s="49">
        <v>0</v>
      </c>
      <c r="U24" s="49">
        <v>0</v>
      </c>
      <c r="V24" s="49">
        <v>0</v>
      </c>
      <c r="W24" s="49">
        <v>0</v>
      </c>
      <c r="X24" s="49">
        <v>0</v>
      </c>
      <c r="AB24" s="77"/>
    </row>
    <row r="25" spans="2:28" s="9" customFormat="1">
      <c r="B25" s="20" t="s">
        <v>102</v>
      </c>
      <c r="C25" s="40">
        <v>-1355</v>
      </c>
      <c r="D25" s="49">
        <v>0</v>
      </c>
      <c r="E25" s="40">
        <f>SUM(F25:I25)</f>
        <v>0</v>
      </c>
      <c r="F25" s="49">
        <v>0</v>
      </c>
      <c r="G25" s="49">
        <v>0</v>
      </c>
      <c r="H25" s="49">
        <v>0</v>
      </c>
      <c r="I25" s="49">
        <v>0</v>
      </c>
      <c r="J25" s="40">
        <f>SUM(K25:N25)</f>
        <v>-1288</v>
      </c>
      <c r="K25" s="49">
        <v>0</v>
      </c>
      <c r="L25" s="49">
        <v>0</v>
      </c>
      <c r="M25" s="40">
        <v>-1288</v>
      </c>
      <c r="N25" s="49">
        <v>0</v>
      </c>
      <c r="O25" s="40">
        <f>SUM(P25:S25)</f>
        <v>-1220</v>
      </c>
      <c r="P25" s="49">
        <v>0</v>
      </c>
      <c r="Q25" s="49">
        <v>0</v>
      </c>
      <c r="R25" s="40">
        <v>-1220</v>
      </c>
      <c r="S25" s="49">
        <v>0</v>
      </c>
      <c r="T25" s="40">
        <f t="shared" si="19"/>
        <v>-1152</v>
      </c>
      <c r="U25" s="49">
        <v>0</v>
      </c>
      <c r="V25" s="49">
        <v>0</v>
      </c>
      <c r="W25" s="40">
        <v>-1152</v>
      </c>
      <c r="X25" s="49">
        <v>0</v>
      </c>
      <c r="AB25" s="77"/>
    </row>
    <row r="26" spans="2:28" s="9" customFormat="1">
      <c r="B26" s="23" t="s">
        <v>103</v>
      </c>
      <c r="C26" s="31">
        <f t="shared" ref="C26:E26" si="28">SUM(C21:C25)</f>
        <v>-134</v>
      </c>
      <c r="D26" s="31">
        <f t="shared" si="28"/>
        <v>548</v>
      </c>
      <c r="E26" s="31">
        <f t="shared" si="28"/>
        <v>4066</v>
      </c>
      <c r="F26" s="31">
        <f t="shared" ref="F26:U26" si="29">SUM(F21:F25)</f>
        <v>1397</v>
      </c>
      <c r="G26" s="31">
        <f t="shared" si="29"/>
        <v>1165</v>
      </c>
      <c r="H26" s="31">
        <f t="shared" si="29"/>
        <v>1225</v>
      </c>
      <c r="I26" s="31">
        <f t="shared" si="29"/>
        <v>279</v>
      </c>
      <c r="J26" s="31">
        <f t="shared" ref="J26" si="30">SUM(J21:J25)</f>
        <v>-1670</v>
      </c>
      <c r="K26" s="31">
        <f t="shared" si="29"/>
        <v>410</v>
      </c>
      <c r="L26" s="31">
        <f t="shared" si="29"/>
        <v>-32</v>
      </c>
      <c r="M26" s="31">
        <f t="shared" si="29"/>
        <v>-667</v>
      </c>
      <c r="N26" s="31">
        <f t="shared" si="29"/>
        <v>-1381</v>
      </c>
      <c r="O26" s="31">
        <f t="shared" si="29"/>
        <v>838</v>
      </c>
      <c r="P26" s="31">
        <f t="shared" si="29"/>
        <v>1187</v>
      </c>
      <c r="Q26" s="31">
        <f t="shared" si="29"/>
        <v>273</v>
      </c>
      <c r="R26" s="31">
        <f t="shared" si="29"/>
        <v>-507</v>
      </c>
      <c r="S26" s="31">
        <f t="shared" si="29"/>
        <v>-115</v>
      </c>
      <c r="T26" s="31">
        <f t="shared" si="29"/>
        <v>1705</v>
      </c>
      <c r="U26" s="31">
        <f t="shared" si="29"/>
        <v>792</v>
      </c>
      <c r="V26" s="31">
        <f>SUM(V21:V25)</f>
        <v>654</v>
      </c>
      <c r="W26" s="31">
        <f t="shared" ref="W26:X26" si="31">SUM(W21:W25)</f>
        <v>-397</v>
      </c>
      <c r="X26" s="31">
        <f t="shared" si="31"/>
        <v>656</v>
      </c>
      <c r="AB26" s="77"/>
    </row>
    <row r="27" spans="2:28" s="9" customFormat="1">
      <c r="O27" s="40"/>
      <c r="P27" s="40"/>
      <c r="AB27" s="77"/>
    </row>
    <row r="28" spans="2:28" s="9" customFormat="1">
      <c r="AB28" s="77"/>
    </row>
    <row r="29" spans="2:28">
      <c r="B29" s="2" t="s">
        <v>2</v>
      </c>
      <c r="C29" s="3" t="s">
        <v>297</v>
      </c>
      <c r="D29" s="3" t="s">
        <v>282</v>
      </c>
      <c r="E29" s="3" t="s">
        <v>278</v>
      </c>
      <c r="F29" s="3" t="s">
        <v>279</v>
      </c>
      <c r="G29" s="3" t="s">
        <v>275</v>
      </c>
      <c r="H29" s="3" t="s">
        <v>273</v>
      </c>
      <c r="I29" s="3" t="s">
        <v>265</v>
      </c>
      <c r="J29" s="3" t="s">
        <v>261</v>
      </c>
      <c r="K29" s="3" t="s">
        <v>262</v>
      </c>
      <c r="L29" s="3" t="s">
        <v>259</v>
      </c>
      <c r="M29" s="3" t="s">
        <v>243</v>
      </c>
      <c r="N29" s="3" t="s">
        <v>237</v>
      </c>
      <c r="O29" s="3" t="s">
        <v>232</v>
      </c>
      <c r="P29" s="3" t="s">
        <v>233</v>
      </c>
      <c r="Q29" s="3" t="s">
        <v>231</v>
      </c>
      <c r="R29" s="3" t="s">
        <v>177</v>
      </c>
      <c r="S29" s="3" t="s">
        <v>157</v>
      </c>
      <c r="T29" s="3" t="s">
        <v>156</v>
      </c>
      <c r="U29" s="3" t="s">
        <v>61</v>
      </c>
      <c r="V29" s="3" t="s">
        <v>69</v>
      </c>
      <c r="W29" s="3" t="s">
        <v>60</v>
      </c>
      <c r="X29" s="3" t="s">
        <v>59</v>
      </c>
    </row>
    <row r="30" spans="2:28" s="9" customFormat="1">
      <c r="B30" s="20" t="s">
        <v>138</v>
      </c>
      <c r="C30" s="97">
        <f>C14+D14+F14+G14</f>
        <v>5333</v>
      </c>
      <c r="D30" s="97">
        <f>D14+F14+G14+H14</f>
        <v>5457</v>
      </c>
      <c r="E30" s="97">
        <f>E14</f>
        <v>5227</v>
      </c>
      <c r="F30" s="97">
        <f>F14+G14+H14+I14</f>
        <v>5227</v>
      </c>
      <c r="G30" s="97">
        <f>G14+H14+I14+K14</f>
        <v>4982</v>
      </c>
      <c r="H30" s="97">
        <f>H14+I14+K14+L14</f>
        <v>4958</v>
      </c>
      <c r="I30" s="97">
        <f>I14+K14+L14+M14</f>
        <v>4650</v>
      </c>
      <c r="J30" s="97">
        <f>J14</f>
        <v>4231</v>
      </c>
      <c r="K30" s="97">
        <f>K14+L14+M14+N14</f>
        <v>4231</v>
      </c>
      <c r="L30" s="97">
        <f>L14+M14+N14+P14</f>
        <v>4338</v>
      </c>
      <c r="M30" s="97">
        <f>M14+N14+P14+Q14</f>
        <v>3823</v>
      </c>
      <c r="N30" s="97">
        <f>N14+P14+Q14+R14</f>
        <v>3841</v>
      </c>
      <c r="O30" s="97">
        <f>O14</f>
        <v>3948</v>
      </c>
      <c r="P30" s="97">
        <f>P14+Q14+R14+S14</f>
        <v>3948</v>
      </c>
      <c r="Q30" s="97">
        <f>Q14+R14+S14+U14</f>
        <v>3467</v>
      </c>
      <c r="R30" s="97">
        <f>R14+S14+U14+V14</f>
        <v>3567</v>
      </c>
      <c r="S30" s="97">
        <f>S14+U14+V14+W14</f>
        <v>3463</v>
      </c>
      <c r="T30" s="40">
        <f>T14</f>
        <v>3504</v>
      </c>
      <c r="U30" s="40">
        <f>U14+V14+W14+X14</f>
        <v>3504</v>
      </c>
      <c r="V30" s="40">
        <v>3684</v>
      </c>
      <c r="W30" s="40">
        <v>3815</v>
      </c>
      <c r="X30" s="40">
        <v>3574</v>
      </c>
      <c r="AB30" s="77"/>
    </row>
    <row r="31" spans="2:28" s="9" customFormat="1">
      <c r="B31" s="20" t="s">
        <v>139</v>
      </c>
      <c r="C31" s="97">
        <f>'IS '!C79</f>
        <v>4781</v>
      </c>
      <c r="D31" s="97">
        <f>'IS '!D79</f>
        <v>4272</v>
      </c>
      <c r="E31" s="97">
        <f>'IS '!E79</f>
        <v>4095</v>
      </c>
      <c r="F31" s="97">
        <f>'IS '!F79</f>
        <v>4095</v>
      </c>
      <c r="G31" s="97">
        <f>'IS '!G79</f>
        <v>4005</v>
      </c>
      <c r="H31" s="97">
        <f>'IS '!H79</f>
        <v>4098</v>
      </c>
      <c r="I31" s="97">
        <f>'IS '!I79</f>
        <v>4512</v>
      </c>
      <c r="J31" s="97">
        <f>'IS '!J79</f>
        <v>4642</v>
      </c>
      <c r="K31" s="97">
        <f>'IS '!K79</f>
        <v>4642</v>
      </c>
      <c r="L31" s="97">
        <f>'IS '!L79</f>
        <v>4637</v>
      </c>
      <c r="M31" s="97">
        <f>'IS '!M79</f>
        <v>4704</v>
      </c>
      <c r="N31" s="97">
        <f>'IS '!N79</f>
        <v>4668</v>
      </c>
      <c r="O31" s="97">
        <f>'IS '!O79</f>
        <v>4628</v>
      </c>
      <c r="P31" s="97">
        <f>'IS '!P79</f>
        <v>4628</v>
      </c>
      <c r="Q31" s="97">
        <f>'IS '!Q79</f>
        <v>4590</v>
      </c>
      <c r="R31" s="97">
        <f>'IS '!R79</f>
        <v>4383</v>
      </c>
      <c r="S31" s="97">
        <f>'IS '!S79</f>
        <v>4178</v>
      </c>
      <c r="T31" s="40">
        <f>'IS '!T79</f>
        <v>4011</v>
      </c>
      <c r="U31" s="40">
        <f>'IS '!U79</f>
        <v>4011</v>
      </c>
      <c r="V31" s="40">
        <f>'IS '!V79</f>
        <v>3886</v>
      </c>
      <c r="W31" s="40">
        <f>'IS '!W79</f>
        <v>3833</v>
      </c>
      <c r="X31" s="40">
        <f>'IS '!X79</f>
        <v>3621</v>
      </c>
      <c r="AB31" s="77"/>
    </row>
    <row r="32" spans="2:28" s="9" customFormat="1">
      <c r="B32" s="23" t="s">
        <v>2</v>
      </c>
      <c r="C32" s="24">
        <f t="shared" ref="C32:D32" si="32">C30/C31</f>
        <v>1.1154570173603848</v>
      </c>
      <c r="D32" s="24">
        <f t="shared" si="32"/>
        <v>1.2773876404494382</v>
      </c>
      <c r="E32" s="24">
        <f t="shared" ref="E32" si="33">E30/E31</f>
        <v>1.2764346764346763</v>
      </c>
      <c r="F32" s="24">
        <f t="shared" ref="F32" si="34">F30/F31</f>
        <v>1.2764346764346763</v>
      </c>
      <c r="G32" s="24">
        <f t="shared" ref="G32:I32" si="35">G30/G31</f>
        <v>1.2439450686641698</v>
      </c>
      <c r="H32" s="24">
        <f t="shared" si="35"/>
        <v>1.209858467545144</v>
      </c>
      <c r="I32" s="24">
        <f t="shared" si="35"/>
        <v>1.0305851063829787</v>
      </c>
      <c r="J32" s="24">
        <f t="shared" ref="J32" si="36">J30/J31</f>
        <v>0.91146057733735464</v>
      </c>
      <c r="K32" s="24">
        <f t="shared" ref="K32:M32" si="37">K30/K31</f>
        <v>0.91146057733735464</v>
      </c>
      <c r="L32" s="24">
        <f t="shared" si="37"/>
        <v>0.93551865430235071</v>
      </c>
      <c r="M32" s="24">
        <f t="shared" si="37"/>
        <v>0.81271258503401356</v>
      </c>
      <c r="N32" s="24">
        <f t="shared" ref="N32:O32" si="38">N30/N31</f>
        <v>0.82283633247643528</v>
      </c>
      <c r="O32" s="24">
        <f t="shared" si="38"/>
        <v>0.85306828003457214</v>
      </c>
      <c r="P32" s="24">
        <f>P30/P31</f>
        <v>0.85306828003457214</v>
      </c>
      <c r="Q32" s="24">
        <f t="shared" ref="Q32:V32" si="39">Q30/Q31</f>
        <v>0.75533769063180833</v>
      </c>
      <c r="R32" s="24">
        <f t="shared" si="39"/>
        <v>0.81382614647501716</v>
      </c>
      <c r="S32" s="24">
        <f t="shared" si="39"/>
        <v>0.82886548587841069</v>
      </c>
      <c r="T32" s="24">
        <f t="shared" si="39"/>
        <v>0.87359760658189978</v>
      </c>
      <c r="U32" s="24">
        <f t="shared" si="39"/>
        <v>0.87359760658189978</v>
      </c>
      <c r="V32" s="24">
        <f t="shared" si="39"/>
        <v>0.94801852804940812</v>
      </c>
      <c r="W32" s="24">
        <f t="shared" ref="W32:X32" si="40">W30/W31</f>
        <v>0.99530393947299767</v>
      </c>
      <c r="X32" s="24">
        <f t="shared" si="40"/>
        <v>0.98702016017674676</v>
      </c>
      <c r="AB32" s="77"/>
    </row>
    <row r="33" spans="2:28" s="9" customFormat="1">
      <c r="T33" s="40"/>
      <c r="U33" s="40"/>
      <c r="V33" s="40"/>
      <c r="W33" s="40"/>
      <c r="X33" s="40"/>
      <c r="AB33" s="77"/>
    </row>
    <row r="34" spans="2:28" s="9" customFormat="1">
      <c r="AB34" s="77"/>
    </row>
    <row r="35" spans="2:28">
      <c r="B35" s="2" t="s">
        <v>18</v>
      </c>
      <c r="C35" s="3" t="s">
        <v>297</v>
      </c>
      <c r="D35" s="3" t="s">
        <v>282</v>
      </c>
      <c r="E35" s="3" t="s">
        <v>278</v>
      </c>
      <c r="F35" s="3" t="s">
        <v>279</v>
      </c>
      <c r="G35" s="3" t="s">
        <v>275</v>
      </c>
      <c r="H35" s="3" t="s">
        <v>273</v>
      </c>
      <c r="I35" s="3" t="s">
        <v>265</v>
      </c>
      <c r="J35" s="3" t="s">
        <v>261</v>
      </c>
      <c r="K35" s="3" t="s">
        <v>262</v>
      </c>
      <c r="L35" s="3" t="s">
        <v>259</v>
      </c>
      <c r="M35" s="3" t="s">
        <v>243</v>
      </c>
      <c r="N35" s="3" t="s">
        <v>237</v>
      </c>
      <c r="O35" s="3" t="s">
        <v>232</v>
      </c>
      <c r="P35" s="3" t="s">
        <v>233</v>
      </c>
      <c r="Q35" s="3" t="s">
        <v>231</v>
      </c>
      <c r="R35" s="3" t="s">
        <v>177</v>
      </c>
      <c r="S35" s="3" t="s">
        <v>157</v>
      </c>
      <c r="T35" s="3" t="s">
        <v>156</v>
      </c>
      <c r="U35" s="3" t="s">
        <v>61</v>
      </c>
      <c r="V35" s="3" t="s">
        <v>69</v>
      </c>
      <c r="W35" s="3" t="s">
        <v>60</v>
      </c>
      <c r="X35" s="3" t="s">
        <v>59</v>
      </c>
    </row>
    <row r="36" spans="2:28" s="9" customFormat="1">
      <c r="B36" s="20" t="s">
        <v>140</v>
      </c>
      <c r="C36" s="97">
        <f>C21+D21+F21+G21</f>
        <v>4382</v>
      </c>
      <c r="D36" s="97">
        <f>D21+F21+G21+H21</f>
        <v>4386</v>
      </c>
      <c r="E36" s="97">
        <f>E21</f>
        <v>3916</v>
      </c>
      <c r="F36" s="97">
        <f>F21+G21+H21+I21</f>
        <v>3916</v>
      </c>
      <c r="G36" s="97">
        <f>G21+H21+I21+K21</f>
        <v>3754</v>
      </c>
      <c r="H36" s="97">
        <f>H21+I21+K21+L21</f>
        <v>3690</v>
      </c>
      <c r="I36" s="97">
        <f>I21+K21+L21+M21</f>
        <v>3221</v>
      </c>
      <c r="J36" s="97">
        <f>J21</f>
        <v>2684</v>
      </c>
      <c r="K36" s="97">
        <f>K21+L21+M21+N21</f>
        <v>2684</v>
      </c>
      <c r="L36" s="97">
        <f>L21+M21+N21+P21</f>
        <v>2648</v>
      </c>
      <c r="M36" s="97">
        <f>M21+N21+P21+Q21</f>
        <v>2113</v>
      </c>
      <c r="N36" s="97">
        <f>N21+P21+Q21+R21</f>
        <v>2215</v>
      </c>
      <c r="O36" s="97">
        <f>O21</f>
        <v>2494</v>
      </c>
      <c r="P36" s="97">
        <f>P21+Q21+R21+S21</f>
        <v>2494</v>
      </c>
      <c r="Q36" s="97">
        <f>Q21+R21+S21+U21</f>
        <v>2210</v>
      </c>
      <c r="R36" s="97">
        <f>R21+S21+U21+V21</f>
        <v>2297</v>
      </c>
      <c r="S36" s="97">
        <f>S21+U21+V21+W21</f>
        <v>2350</v>
      </c>
      <c r="T36" s="40">
        <f>T21</f>
        <v>2434</v>
      </c>
      <c r="U36" s="40">
        <v>2434</v>
      </c>
      <c r="V36" s="40">
        <v>2546</v>
      </c>
      <c r="W36" s="40">
        <v>2705</v>
      </c>
      <c r="X36" s="40">
        <v>2482</v>
      </c>
      <c r="AB36" s="77"/>
    </row>
    <row r="37" spans="2:28" s="9" customFormat="1">
      <c r="B37" s="20" t="s">
        <v>56</v>
      </c>
      <c r="C37" s="40">
        <v>271071783</v>
      </c>
      <c r="D37" s="40">
        <v>271071783</v>
      </c>
      <c r="E37" s="40">
        <v>271071783</v>
      </c>
      <c r="F37" s="40">
        <v>271071783</v>
      </c>
      <c r="G37" s="40">
        <v>271071783</v>
      </c>
      <c r="H37" s="40">
        <v>271071783</v>
      </c>
      <c r="I37" s="40">
        <v>271071783</v>
      </c>
      <c r="J37" s="40">
        <v>271071783</v>
      </c>
      <c r="K37" s="40">
        <v>271071783</v>
      </c>
      <c r="L37" s="40">
        <v>271071783</v>
      </c>
      <c r="M37" s="40">
        <v>271071783</v>
      </c>
      <c r="N37" s="40">
        <v>271071783</v>
      </c>
      <c r="O37" s="40">
        <v>271071783</v>
      </c>
      <c r="P37" s="40">
        <v>271071783</v>
      </c>
      <c r="Q37" s="40">
        <v>271071783</v>
      </c>
      <c r="R37" s="40">
        <v>271071783</v>
      </c>
      <c r="S37" s="40">
        <v>271071783</v>
      </c>
      <c r="T37" s="40">
        <v>271071783</v>
      </c>
      <c r="U37" s="40">
        <v>271071783</v>
      </c>
      <c r="V37" s="40">
        <v>271071783</v>
      </c>
      <c r="W37" s="40">
        <v>271071783</v>
      </c>
      <c r="X37" s="40">
        <v>271071783</v>
      </c>
      <c r="AB37" s="77"/>
    </row>
    <row r="38" spans="2:28" s="9" customFormat="1">
      <c r="B38" s="23" t="s">
        <v>18</v>
      </c>
      <c r="C38" s="58">
        <f t="shared" ref="C38:D38" si="41">C36*1000000/C37</f>
        <v>16.165459759417306</v>
      </c>
      <c r="D38" s="58">
        <f t="shared" si="41"/>
        <v>16.180215998357895</v>
      </c>
      <c r="E38" s="58">
        <f t="shared" ref="E38" si="42">E36*1000000/E37</f>
        <v>14.446357922838468</v>
      </c>
      <c r="F38" s="58">
        <f t="shared" ref="F38" si="43">F36*1000000/F37</f>
        <v>14.446357922838468</v>
      </c>
      <c r="G38" s="58">
        <f t="shared" ref="G38:H38" si="44">G36*1000000/G37</f>
        <v>13.848730245744537</v>
      </c>
      <c r="H38" s="58">
        <f t="shared" si="44"/>
        <v>13.612630422695084</v>
      </c>
      <c r="I38" s="58">
        <f t="shared" ref="I38:K38" si="45">I36*1000000/I37</f>
        <v>11.882461406910803</v>
      </c>
      <c r="J38" s="58">
        <f t="shared" ref="J38" si="46">J36*1000000/J37</f>
        <v>9.9014363291364784</v>
      </c>
      <c r="K38" s="58">
        <f t="shared" si="45"/>
        <v>9.9014363291364784</v>
      </c>
      <c r="L38" s="58">
        <f t="shared" ref="L38:M38" si="47">L36*1000000/L37</f>
        <v>9.7686301786711596</v>
      </c>
      <c r="M38" s="58">
        <f t="shared" si="47"/>
        <v>7.794983220367131</v>
      </c>
      <c r="N38" s="58">
        <f t="shared" ref="N38:O38" si="48">N36*1000000/N37</f>
        <v>8.1712673133521978</v>
      </c>
      <c r="O38" s="58">
        <f t="shared" si="48"/>
        <v>9.2005149794584113</v>
      </c>
      <c r="P38" s="58">
        <f t="shared" ref="P38" si="49">P36*1000000/P37</f>
        <v>9.2005149794584113</v>
      </c>
      <c r="Q38" s="58">
        <f t="shared" ref="Q38:V38" si="50">Q36*1000000/Q37</f>
        <v>8.1528220146764596</v>
      </c>
      <c r="R38" s="58">
        <f t="shared" si="50"/>
        <v>8.4737702116343101</v>
      </c>
      <c r="S38" s="58">
        <f t="shared" si="50"/>
        <v>8.6692903775971395</v>
      </c>
      <c r="T38" s="58">
        <f t="shared" si="50"/>
        <v>8.9791713953495478</v>
      </c>
      <c r="U38" s="58">
        <f t="shared" si="50"/>
        <v>8.9791713953495478</v>
      </c>
      <c r="V38" s="58">
        <f t="shared" si="50"/>
        <v>9.3923460856860927</v>
      </c>
      <c r="W38" s="58">
        <f t="shared" ref="W38:X38" si="51">W36*1000000/W37</f>
        <v>9.9789065835745809</v>
      </c>
      <c r="X38" s="58">
        <f t="shared" si="51"/>
        <v>9.156246262636639</v>
      </c>
      <c r="AB38" s="77"/>
    </row>
    <row r="39" spans="2:28" s="9" customFormat="1">
      <c r="B39" s="26"/>
      <c r="C39" s="26"/>
      <c r="D39" s="26"/>
      <c r="E39" s="26"/>
      <c r="F39" s="26"/>
      <c r="G39" s="26"/>
      <c r="H39" s="26"/>
      <c r="I39" s="26"/>
      <c r="J39" s="26"/>
      <c r="K39" s="26"/>
      <c r="L39" s="26"/>
      <c r="M39" s="26"/>
      <c r="N39" s="26"/>
      <c r="O39" s="26"/>
      <c r="P39" s="26"/>
      <c r="Q39" s="26"/>
      <c r="R39" s="26"/>
      <c r="S39" s="26"/>
      <c r="T39" s="26"/>
      <c r="U39" s="40"/>
      <c r="V39" s="40"/>
      <c r="W39" s="40"/>
      <c r="X39" s="40"/>
      <c r="AB39" s="77"/>
    </row>
    <row r="40" spans="2:28" s="9" customFormat="1">
      <c r="AB40" s="77"/>
    </row>
    <row r="41" spans="2:28">
      <c r="B41" s="2" t="s">
        <v>24</v>
      </c>
      <c r="C41" s="3" t="s">
        <v>297</v>
      </c>
      <c r="D41" s="3" t="s">
        <v>282</v>
      </c>
      <c r="E41" s="3" t="s">
        <v>278</v>
      </c>
      <c r="F41" s="3" t="s">
        <v>279</v>
      </c>
      <c r="G41" s="3" t="s">
        <v>275</v>
      </c>
      <c r="H41" s="3" t="s">
        <v>273</v>
      </c>
      <c r="I41" s="3" t="s">
        <v>265</v>
      </c>
      <c r="J41" s="3" t="s">
        <v>261</v>
      </c>
      <c r="K41" s="3" t="s">
        <v>262</v>
      </c>
      <c r="L41" s="3" t="s">
        <v>259</v>
      </c>
      <c r="M41" s="3" t="s">
        <v>243</v>
      </c>
      <c r="N41" s="3" t="s">
        <v>237</v>
      </c>
      <c r="O41" s="3" t="s">
        <v>232</v>
      </c>
      <c r="P41" s="3" t="s">
        <v>233</v>
      </c>
      <c r="Q41" s="3" t="s">
        <v>231</v>
      </c>
      <c r="R41" s="3" t="s">
        <v>177</v>
      </c>
      <c r="S41" s="3" t="s">
        <v>157</v>
      </c>
      <c r="T41" s="3" t="s">
        <v>156</v>
      </c>
      <c r="U41" s="3" t="s">
        <v>61</v>
      </c>
      <c r="V41" s="3" t="s">
        <v>69</v>
      </c>
      <c r="W41" s="3" t="s">
        <v>60</v>
      </c>
      <c r="X41" s="3" t="s">
        <v>59</v>
      </c>
    </row>
    <row r="42" spans="2:28" s="9" customFormat="1">
      <c r="B42" s="20" t="s">
        <v>138</v>
      </c>
      <c r="C42" s="97">
        <f>C14+D14+F14+G14</f>
        <v>5333</v>
      </c>
      <c r="D42" s="97">
        <f>D14+F14+G14+H14</f>
        <v>5457</v>
      </c>
      <c r="E42" s="97">
        <f>E14</f>
        <v>5227</v>
      </c>
      <c r="F42" s="97">
        <f>F14+G14+H14+I14</f>
        <v>5227</v>
      </c>
      <c r="G42" s="97">
        <f>G14+H14+I14+K14</f>
        <v>4982</v>
      </c>
      <c r="H42" s="97">
        <f>H14+I14+K14+L14</f>
        <v>4958</v>
      </c>
      <c r="I42" s="97">
        <f>I14+K14+L14+M14</f>
        <v>4650</v>
      </c>
      <c r="J42" s="97">
        <f>J14</f>
        <v>4231</v>
      </c>
      <c r="K42" s="97">
        <f>K14+L14+M14+N14</f>
        <v>4231</v>
      </c>
      <c r="L42" s="97">
        <f>L14+M14+N14+P14</f>
        <v>4338</v>
      </c>
      <c r="M42" s="97">
        <f>M14+N14+P14+Q14</f>
        <v>3823</v>
      </c>
      <c r="N42" s="97">
        <f>N14+P14+Q14+R14</f>
        <v>3841</v>
      </c>
      <c r="O42" s="97">
        <f>O14</f>
        <v>3948</v>
      </c>
      <c r="P42" s="97">
        <f>P14+Q14+R14+S14</f>
        <v>3948</v>
      </c>
      <c r="Q42" s="97">
        <f>Q14+R14+S14+U14</f>
        <v>3467</v>
      </c>
      <c r="R42" s="97">
        <f>R14+S14+U14+V14</f>
        <v>3567</v>
      </c>
      <c r="S42" s="97">
        <f>S14+U14+V14+W14</f>
        <v>3463</v>
      </c>
      <c r="T42" s="40">
        <f>T14</f>
        <v>3504</v>
      </c>
      <c r="U42" s="40">
        <f>U14+V14+W14+X14</f>
        <v>3504</v>
      </c>
      <c r="V42" s="40">
        <v>3684</v>
      </c>
      <c r="W42" s="40">
        <v>3815</v>
      </c>
      <c r="X42" s="40">
        <v>3574</v>
      </c>
      <c r="AB42" s="77"/>
    </row>
    <row r="43" spans="2:28" s="9" customFormat="1">
      <c r="B43" s="20" t="s">
        <v>56</v>
      </c>
      <c r="C43" s="40">
        <v>271071783</v>
      </c>
      <c r="D43" s="40">
        <v>271071783</v>
      </c>
      <c r="E43" s="40">
        <v>271071783</v>
      </c>
      <c r="F43" s="40">
        <v>271071783</v>
      </c>
      <c r="G43" s="40">
        <v>271071783</v>
      </c>
      <c r="H43" s="40">
        <v>271071783</v>
      </c>
      <c r="I43" s="40">
        <v>271071783</v>
      </c>
      <c r="J43" s="40">
        <v>271071783</v>
      </c>
      <c r="K43" s="40">
        <v>271071783</v>
      </c>
      <c r="L43" s="40">
        <v>271071783</v>
      </c>
      <c r="M43" s="40">
        <v>271071783</v>
      </c>
      <c r="N43" s="40">
        <v>271071783</v>
      </c>
      <c r="O43" s="40">
        <v>271071783</v>
      </c>
      <c r="P43" s="40">
        <v>271071783</v>
      </c>
      <c r="Q43" s="40">
        <v>271071783</v>
      </c>
      <c r="R43" s="40">
        <v>271071783</v>
      </c>
      <c r="S43" s="40">
        <v>271071783</v>
      </c>
      <c r="T43" s="40">
        <v>271071783</v>
      </c>
      <c r="U43" s="40">
        <v>271071783</v>
      </c>
      <c r="V43" s="40">
        <v>271071783</v>
      </c>
      <c r="W43" s="40">
        <v>271071783</v>
      </c>
      <c r="X43" s="40">
        <v>271071783</v>
      </c>
      <c r="AB43" s="77"/>
    </row>
    <row r="44" spans="2:28" s="9" customFormat="1">
      <c r="B44" s="23" t="s">
        <v>24</v>
      </c>
      <c r="C44" s="58">
        <f t="shared" ref="C44:D44" si="52">C42*1000000/C43</f>
        <v>19.673755567542788</v>
      </c>
      <c r="D44" s="58">
        <f t="shared" si="52"/>
        <v>20.131198974701103</v>
      </c>
      <c r="E44" s="58">
        <f t="shared" ref="E44" si="53">E42*1000000/E43</f>
        <v>19.282715235617129</v>
      </c>
      <c r="F44" s="58">
        <f t="shared" ref="F44" si="54">F42*1000000/F43</f>
        <v>19.282715235617129</v>
      </c>
      <c r="G44" s="58">
        <f t="shared" ref="G44:H44" si="55">G42*1000000/G43</f>
        <v>18.378895600505938</v>
      </c>
      <c r="H44" s="58">
        <f t="shared" si="55"/>
        <v>18.29035816686239</v>
      </c>
      <c r="I44" s="58">
        <f t="shared" ref="I44:K44" si="56">I42*1000000/I43</f>
        <v>17.154127768436894</v>
      </c>
      <c r="J44" s="58">
        <f t="shared" ref="J44" si="57">J42*1000000/J43</f>
        <v>15.60841173941</v>
      </c>
      <c r="K44" s="58">
        <f t="shared" si="56"/>
        <v>15.60841173941</v>
      </c>
      <c r="L44" s="58">
        <f t="shared" ref="L44:M44" si="58">L42*1000000/L43</f>
        <v>16.003141131070805</v>
      </c>
      <c r="M44" s="58">
        <f t="shared" si="58"/>
        <v>14.103275367469731</v>
      </c>
      <c r="N44" s="58">
        <f t="shared" ref="N44:P44" si="59">N42*1000000/N43</f>
        <v>14.16967844270239</v>
      </c>
      <c r="O44" s="58">
        <f t="shared" si="59"/>
        <v>14.564407834363195</v>
      </c>
      <c r="P44" s="58">
        <f t="shared" si="59"/>
        <v>14.564407834363195</v>
      </c>
      <c r="Q44" s="58">
        <f>Q42*1000000/Q43</f>
        <v>12.789970101757142</v>
      </c>
      <c r="R44" s="58">
        <f>R42*1000000/R43</f>
        <v>13.158876075271914</v>
      </c>
      <c r="S44" s="58">
        <f>S42*1000000/S43</f>
        <v>12.775213862816551</v>
      </c>
      <c r="T44" s="58">
        <f>T42*1000000/T43</f>
        <v>12.926465311957609</v>
      </c>
      <c r="U44" s="58">
        <f t="shared" ref="U44:X44" si="60">U42*1000000/U43</f>
        <v>12.926465311957609</v>
      </c>
      <c r="V44" s="58">
        <f t="shared" si="60"/>
        <v>13.590496064284197</v>
      </c>
      <c r="W44" s="58">
        <f t="shared" si="60"/>
        <v>14.073762889588549</v>
      </c>
      <c r="X44" s="58">
        <f t="shared" si="60"/>
        <v>13.184699493417948</v>
      </c>
      <c r="AB44" s="77"/>
    </row>
    <row r="45" spans="2:28" s="9" customFormat="1">
      <c r="AB45" s="77"/>
    </row>
    <row r="46" spans="2:28" s="9" customFormat="1">
      <c r="AB46" s="77"/>
    </row>
    <row r="47" spans="2:28" s="9" customFormat="1">
      <c r="B47" s="2" t="s">
        <v>244</v>
      </c>
      <c r="C47" s="3" t="s">
        <v>298</v>
      </c>
      <c r="D47" s="3" t="s">
        <v>282</v>
      </c>
      <c r="E47" s="3" t="s">
        <v>278</v>
      </c>
      <c r="F47" s="3" t="s">
        <v>278</v>
      </c>
      <c r="G47" s="3" t="s">
        <v>276</v>
      </c>
      <c r="H47" s="3" t="s">
        <v>274</v>
      </c>
      <c r="I47" s="3" t="s">
        <v>265</v>
      </c>
      <c r="J47" s="3" t="s">
        <v>261</v>
      </c>
      <c r="K47" s="3" t="s">
        <v>261</v>
      </c>
      <c r="L47" s="3" t="s">
        <v>260</v>
      </c>
      <c r="M47" s="3" t="s">
        <v>254</v>
      </c>
      <c r="N47" s="3" t="s">
        <v>237</v>
      </c>
      <c r="O47" s="3" t="s">
        <v>232</v>
      </c>
      <c r="P47" s="3" t="s">
        <v>232</v>
      </c>
      <c r="Q47" s="3" t="s">
        <v>255</v>
      </c>
      <c r="R47" s="3" t="s">
        <v>256</v>
      </c>
      <c r="S47" s="3" t="s">
        <v>157</v>
      </c>
      <c r="T47" s="3" t="s">
        <v>156</v>
      </c>
      <c r="U47" s="3" t="s">
        <v>156</v>
      </c>
      <c r="V47" s="3" t="s">
        <v>257</v>
      </c>
      <c r="W47" s="3" t="s">
        <v>258</v>
      </c>
      <c r="X47" s="3" t="s">
        <v>59</v>
      </c>
      <c r="AB47" s="77"/>
    </row>
    <row r="48" spans="2:28" s="9" customFormat="1">
      <c r="B48" s="106" t="s">
        <v>245</v>
      </c>
      <c r="C48" s="107">
        <f>E66</f>
        <v>-10026</v>
      </c>
      <c r="D48" s="107">
        <f>E66</f>
        <v>-10026</v>
      </c>
      <c r="E48" s="107">
        <f>J66</f>
        <v>-14914</v>
      </c>
      <c r="F48" s="107">
        <f>J66</f>
        <v>-14914</v>
      </c>
      <c r="G48" s="107">
        <f>J66</f>
        <v>-14914</v>
      </c>
      <c r="H48" s="107">
        <f>J66</f>
        <v>-14914</v>
      </c>
      <c r="I48" s="107">
        <f>J66</f>
        <v>-14914</v>
      </c>
      <c r="J48" s="107">
        <f>O66</f>
        <v>-10499</v>
      </c>
      <c r="K48" s="107">
        <f>O66</f>
        <v>-10499</v>
      </c>
      <c r="L48" s="107">
        <f>O66</f>
        <v>-10499</v>
      </c>
      <c r="M48" s="107">
        <f>O66</f>
        <v>-10499</v>
      </c>
      <c r="N48" s="107">
        <f>O66</f>
        <v>-10499</v>
      </c>
      <c r="O48" s="107">
        <v>-9593</v>
      </c>
      <c r="P48" s="107">
        <v>-9593</v>
      </c>
      <c r="Q48" s="107">
        <v>-9593</v>
      </c>
      <c r="R48" s="107">
        <v>-9593</v>
      </c>
      <c r="S48" s="107">
        <v>-9593</v>
      </c>
      <c r="T48" s="107">
        <v>-12125</v>
      </c>
      <c r="U48" s="107">
        <v>-12125</v>
      </c>
      <c r="V48" s="107">
        <v>-12125</v>
      </c>
      <c r="W48" s="107">
        <v>-12125</v>
      </c>
      <c r="X48" s="107">
        <v>-12125</v>
      </c>
      <c r="AB48" s="77"/>
    </row>
    <row r="49" spans="2:28" s="9" customFormat="1">
      <c r="B49" s="20" t="s">
        <v>23</v>
      </c>
      <c r="C49" s="97">
        <f>C16+D16</f>
        <v>2382</v>
      </c>
      <c r="D49" s="97">
        <f>D16</f>
        <v>1052</v>
      </c>
      <c r="E49" s="97">
        <f t="shared" ref="E49:T49" si="61">E16</f>
        <v>5332</v>
      </c>
      <c r="F49" s="97">
        <f>F16+G16+H16+I16</f>
        <v>5332</v>
      </c>
      <c r="G49" s="97">
        <f>G16+H16+I16</f>
        <v>3519</v>
      </c>
      <c r="H49" s="97">
        <f>H16+I16</f>
        <v>2128</v>
      </c>
      <c r="I49" s="97">
        <f>I16</f>
        <v>688</v>
      </c>
      <c r="J49" s="97">
        <f t="shared" si="61"/>
        <v>4167</v>
      </c>
      <c r="K49" s="97">
        <f>K16+L16+M16+N16</f>
        <v>4167</v>
      </c>
      <c r="L49" s="97">
        <f>L16+M16+N16</f>
        <v>2642</v>
      </c>
      <c r="M49" s="97">
        <f>M16+N16</f>
        <v>1230</v>
      </c>
      <c r="N49" s="97">
        <f>N16</f>
        <v>179</v>
      </c>
      <c r="O49" s="97">
        <f t="shared" si="61"/>
        <v>3922</v>
      </c>
      <c r="P49" s="97">
        <f>P16+Q16+R16+S16</f>
        <v>3922</v>
      </c>
      <c r="Q49" s="97">
        <f>Q16+R16+S16</f>
        <v>2336</v>
      </c>
      <c r="R49" s="97">
        <f>R16+S16</f>
        <v>1483</v>
      </c>
      <c r="S49" s="97">
        <f>S16</f>
        <v>409</v>
      </c>
      <c r="T49" s="97">
        <f t="shared" si="61"/>
        <v>3740</v>
      </c>
      <c r="U49" s="97">
        <f>U16+V16+W16+X16</f>
        <v>3740</v>
      </c>
      <c r="V49" s="97">
        <f>V16+W16+X16</f>
        <v>2520</v>
      </c>
      <c r="W49" s="97">
        <f>W16+X16</f>
        <v>1541</v>
      </c>
      <c r="X49" s="97">
        <f>X16</f>
        <v>444</v>
      </c>
      <c r="AB49" s="77"/>
    </row>
    <row r="50" spans="2:28" s="9" customFormat="1">
      <c r="B50" s="20" t="s">
        <v>281</v>
      </c>
      <c r="C50" s="49">
        <v>0</v>
      </c>
      <c r="D50" s="49">
        <v>0</v>
      </c>
      <c r="E50" s="49">
        <v>0</v>
      </c>
      <c r="F50" s="49">
        <v>0</v>
      </c>
      <c r="G50" s="49">
        <v>0</v>
      </c>
      <c r="H50" s="49">
        <v>0</v>
      </c>
      <c r="I50" s="49">
        <v>0</v>
      </c>
      <c r="J50" s="49">
        <v>0</v>
      </c>
      <c r="K50" s="49">
        <v>0</v>
      </c>
      <c r="L50" s="49">
        <v>0</v>
      </c>
      <c r="M50" s="49">
        <v>0</v>
      </c>
      <c r="N50" s="49">
        <v>0</v>
      </c>
      <c r="O50" s="97">
        <v>-426</v>
      </c>
      <c r="P50" s="97">
        <v>-426</v>
      </c>
      <c r="Q50" s="49">
        <v>0</v>
      </c>
      <c r="R50" s="49">
        <v>0</v>
      </c>
      <c r="S50" s="49">
        <v>0</v>
      </c>
      <c r="T50" s="49">
        <v>0</v>
      </c>
      <c r="U50" s="49">
        <v>0</v>
      </c>
      <c r="V50" s="49">
        <v>0</v>
      </c>
      <c r="W50" s="49">
        <v>0</v>
      </c>
      <c r="X50" s="49">
        <v>0</v>
      </c>
      <c r="AB50" s="77"/>
    </row>
    <row r="51" spans="2:28" s="9" customFormat="1">
      <c r="B51" s="21" t="s">
        <v>263</v>
      </c>
      <c r="C51" s="49">
        <v>0</v>
      </c>
      <c r="D51" s="49">
        <v>0</v>
      </c>
      <c r="E51" s="49">
        <f>E18</f>
        <v>0</v>
      </c>
      <c r="F51" s="49">
        <f>F18+G18+H18+I18</f>
        <v>0</v>
      </c>
      <c r="G51" s="49">
        <v>0</v>
      </c>
      <c r="H51" s="49">
        <v>0</v>
      </c>
      <c r="I51" s="49">
        <v>0</v>
      </c>
      <c r="J51" s="97">
        <f>J18</f>
        <v>10</v>
      </c>
      <c r="K51" s="97">
        <f>K18+L18+M18+N18</f>
        <v>10</v>
      </c>
      <c r="L51" s="49">
        <v>0</v>
      </c>
      <c r="M51" s="49">
        <v>0</v>
      </c>
      <c r="N51" s="49">
        <v>0</v>
      </c>
      <c r="O51" s="49">
        <v>0</v>
      </c>
      <c r="P51" s="49">
        <v>0</v>
      </c>
      <c r="Q51" s="49">
        <v>0</v>
      </c>
      <c r="R51" s="49">
        <v>0</v>
      </c>
      <c r="S51" s="49">
        <v>0</v>
      </c>
      <c r="T51" s="49">
        <v>0</v>
      </c>
      <c r="U51" s="49">
        <v>0</v>
      </c>
      <c r="V51" s="49">
        <v>0</v>
      </c>
      <c r="W51" s="49">
        <v>0</v>
      </c>
      <c r="X51" s="49">
        <v>0</v>
      </c>
      <c r="AB51" s="77"/>
    </row>
    <row r="52" spans="2:28" s="9" customFormat="1">
      <c r="B52" s="20" t="s">
        <v>100</v>
      </c>
      <c r="C52" s="97">
        <f>C17+D17</f>
        <v>-21</v>
      </c>
      <c r="D52" s="97">
        <f>D17</f>
        <v>-76</v>
      </c>
      <c r="E52" s="97">
        <f>E17</f>
        <v>-325</v>
      </c>
      <c r="F52" s="97">
        <f>F17+G17+H17+I17</f>
        <v>-325</v>
      </c>
      <c r="G52" s="97">
        <f>G17+H17+I17</f>
        <v>-205</v>
      </c>
      <c r="H52" s="97">
        <f>H17+I17</f>
        <v>-181</v>
      </c>
      <c r="I52" s="97">
        <f>I17</f>
        <v>-104</v>
      </c>
      <c r="J52" s="97">
        <f>J17</f>
        <v>-353</v>
      </c>
      <c r="K52" s="97">
        <f>K17+L17+M17+N17</f>
        <v>-353</v>
      </c>
      <c r="L52" s="97">
        <f>L17+M17+N17</f>
        <v>-226</v>
      </c>
      <c r="M52" s="97">
        <f>M17+N17</f>
        <v>-133</v>
      </c>
      <c r="N52" s="97">
        <f>N17</f>
        <v>-61</v>
      </c>
      <c r="O52" s="97">
        <f>O17</f>
        <v>-263</v>
      </c>
      <c r="P52" s="97">
        <f>P17+Q17+R17+S17</f>
        <v>-263</v>
      </c>
      <c r="Q52" s="97">
        <f>Q17+R17+S17</f>
        <v>-184</v>
      </c>
      <c r="R52" s="97">
        <f>R17+S17</f>
        <v>-130</v>
      </c>
      <c r="S52" s="97">
        <f>S17</f>
        <v>-65</v>
      </c>
      <c r="T52" s="97">
        <f>T17</f>
        <v>-275</v>
      </c>
      <c r="U52" s="97">
        <f>U17+V17+W17+X17</f>
        <v>-275</v>
      </c>
      <c r="V52" s="97">
        <f>V17+W17+X17</f>
        <v>-195</v>
      </c>
      <c r="W52" s="97">
        <f>W17+X17</f>
        <v>-113</v>
      </c>
      <c r="X52" s="97">
        <f>X17</f>
        <v>-57</v>
      </c>
      <c r="AB52" s="77"/>
    </row>
    <row r="53" spans="2:28" s="9" customFormat="1">
      <c r="B53" s="20" t="s">
        <v>55</v>
      </c>
      <c r="C53" s="97">
        <f>C19+D19</f>
        <v>-121</v>
      </c>
      <c r="D53" s="97">
        <f t="shared" ref="D53:E54" si="62">D19</f>
        <v>-80</v>
      </c>
      <c r="E53" s="97">
        <f t="shared" si="62"/>
        <v>-319</v>
      </c>
      <c r="F53" s="97">
        <f>F19+G19+H19+I19</f>
        <v>-319</v>
      </c>
      <c r="G53" s="97">
        <f>G19+H19+I19</f>
        <v>-226</v>
      </c>
      <c r="H53" s="97">
        <f>H19+I19</f>
        <v>-156</v>
      </c>
      <c r="I53" s="97">
        <f>I19</f>
        <v>-70</v>
      </c>
      <c r="J53" s="97">
        <f>J19</f>
        <v>-377</v>
      </c>
      <c r="K53" s="97">
        <f>K19+L19+M19+N19</f>
        <v>-377</v>
      </c>
      <c r="L53" s="97">
        <f>L19+M19+N19</f>
        <v>-289</v>
      </c>
      <c r="M53" s="97">
        <f>M19+N19</f>
        <v>-243</v>
      </c>
      <c r="N53" s="97">
        <f>N19</f>
        <v>-165</v>
      </c>
      <c r="O53" s="97">
        <f>O19</f>
        <v>-246</v>
      </c>
      <c r="P53" s="97">
        <f>P19+Q19+R19+S19</f>
        <v>-246</v>
      </c>
      <c r="Q53" s="97">
        <f>Q19+R19+S19</f>
        <v>-166</v>
      </c>
      <c r="R53" s="97">
        <f>R19+S19</f>
        <v>-103</v>
      </c>
      <c r="S53" s="97">
        <f>S19</f>
        <v>-71</v>
      </c>
      <c r="T53" s="97">
        <f>T19</f>
        <v>-299</v>
      </c>
      <c r="U53" s="97">
        <f>U19+V19+W19+X19</f>
        <v>-299</v>
      </c>
      <c r="V53" s="97">
        <f>V19+W19+X19</f>
        <v>-236</v>
      </c>
      <c r="W53" s="97">
        <f>W19+X19</f>
        <v>-143</v>
      </c>
      <c r="X53" s="97">
        <f>X19</f>
        <v>-107</v>
      </c>
      <c r="AB53" s="77"/>
    </row>
    <row r="54" spans="2:28" s="9" customFormat="1">
      <c r="B54" s="20" t="s">
        <v>101</v>
      </c>
      <c r="C54" s="97">
        <f>C20+D20</f>
        <v>-420</v>
      </c>
      <c r="D54" s="97">
        <f t="shared" si="62"/>
        <v>-171</v>
      </c>
      <c r="E54" s="97">
        <f t="shared" si="62"/>
        <v>-772</v>
      </c>
      <c r="F54" s="97">
        <f>F20+G20+H20+I20</f>
        <v>-772</v>
      </c>
      <c r="G54" s="97">
        <f>G20+H20+I20</f>
        <v>-569</v>
      </c>
      <c r="H54" s="97">
        <f>H20+I20</f>
        <v>-437</v>
      </c>
      <c r="I54" s="97">
        <f>I20</f>
        <v>-259</v>
      </c>
      <c r="J54" s="97">
        <f>J20</f>
        <v>-763</v>
      </c>
      <c r="K54" s="97">
        <f>K20+L20+M20+N20</f>
        <v>-763</v>
      </c>
      <c r="L54" s="97">
        <f>L20+M20+N20</f>
        <v>-678</v>
      </c>
      <c r="M54" s="97">
        <f>M20+N20</f>
        <v>-506</v>
      </c>
      <c r="N54" s="97">
        <f>N20</f>
        <v>-235</v>
      </c>
      <c r="O54" s="97">
        <f>O20</f>
        <v>-919</v>
      </c>
      <c r="P54" s="97">
        <f>P20+Q20+R20+S20</f>
        <v>-919</v>
      </c>
      <c r="Q54" s="97">
        <f>Q20+R20+S20</f>
        <v>-691</v>
      </c>
      <c r="R54" s="97">
        <f>R20+S20</f>
        <v>-521</v>
      </c>
      <c r="S54" s="97">
        <f>S20</f>
        <v>-276</v>
      </c>
      <c r="T54" s="97">
        <f>T20</f>
        <v>-732</v>
      </c>
      <c r="U54" s="97">
        <f>U20+V20+W20+X20</f>
        <v>-732</v>
      </c>
      <c r="V54" s="97">
        <f>V20+W20+X20</f>
        <v>-570</v>
      </c>
      <c r="W54" s="97">
        <f>W20+X20</f>
        <v>-419</v>
      </c>
      <c r="X54" s="97">
        <f>X20</f>
        <v>-199</v>
      </c>
      <c r="AB54" s="77"/>
    </row>
    <row r="55" spans="2:28" s="9" customFormat="1">
      <c r="B55" s="106" t="s">
        <v>17</v>
      </c>
      <c r="C55" s="107">
        <f t="shared" ref="C55:D55" si="63">SUM(C49:C54)</f>
        <v>1820</v>
      </c>
      <c r="D55" s="107">
        <f t="shared" si="63"/>
        <v>725</v>
      </c>
      <c r="E55" s="107">
        <f t="shared" ref="E55" si="64">SUM(E49:E54)</f>
        <v>3916</v>
      </c>
      <c r="F55" s="107">
        <f t="shared" ref="F55" si="65">SUM(F49:F54)</f>
        <v>3916</v>
      </c>
      <c r="G55" s="107">
        <f t="shared" ref="G55:H55" si="66">SUM(G49:G54)</f>
        <v>2519</v>
      </c>
      <c r="H55" s="107">
        <f t="shared" si="66"/>
        <v>1354</v>
      </c>
      <c r="I55" s="107">
        <f t="shared" ref="I55" si="67">SUM(I49:I54)</f>
        <v>255</v>
      </c>
      <c r="J55" s="107">
        <f t="shared" ref="J55" si="68">SUM(J49:J54)</f>
        <v>2684</v>
      </c>
      <c r="K55" s="107">
        <f t="shared" ref="K55:L55" si="69">SUM(K49:K54)</f>
        <v>2684</v>
      </c>
      <c r="L55" s="107">
        <f t="shared" si="69"/>
        <v>1449</v>
      </c>
      <c r="M55" s="107">
        <f t="shared" ref="M55" si="70">SUM(M49:M54)</f>
        <v>348</v>
      </c>
      <c r="N55" s="107">
        <f t="shared" ref="N55:X55" si="71">SUM(N49:N54)</f>
        <v>-282</v>
      </c>
      <c r="O55" s="107">
        <f t="shared" si="71"/>
        <v>2068</v>
      </c>
      <c r="P55" s="107">
        <f t="shared" si="71"/>
        <v>2068</v>
      </c>
      <c r="Q55" s="107">
        <f t="shared" si="71"/>
        <v>1295</v>
      </c>
      <c r="R55" s="107">
        <f t="shared" si="71"/>
        <v>729</v>
      </c>
      <c r="S55" s="107">
        <f t="shared" si="71"/>
        <v>-3</v>
      </c>
      <c r="T55" s="107">
        <f t="shared" si="71"/>
        <v>2434</v>
      </c>
      <c r="U55" s="107">
        <f t="shared" si="71"/>
        <v>2434</v>
      </c>
      <c r="V55" s="107">
        <f t="shared" si="71"/>
        <v>1519</v>
      </c>
      <c r="W55" s="107">
        <f t="shared" si="71"/>
        <v>866</v>
      </c>
      <c r="X55" s="107">
        <f t="shared" si="71"/>
        <v>81</v>
      </c>
      <c r="AB55" s="77"/>
    </row>
    <row r="56" spans="2:28" s="9" customFormat="1">
      <c r="B56" s="20" t="s">
        <v>85</v>
      </c>
      <c r="C56" s="97">
        <f>C22+D22</f>
        <v>-174</v>
      </c>
      <c r="D56" s="97">
        <f t="shared" ref="D56:D57" si="72">D22</f>
        <v>-157</v>
      </c>
      <c r="E56" s="97">
        <f>E22</f>
        <v>3</v>
      </c>
      <c r="F56" s="97">
        <f>F22+G22+H22+I22</f>
        <v>3</v>
      </c>
      <c r="G56" s="97">
        <f>G22+H22+I22</f>
        <v>3</v>
      </c>
      <c r="H56" s="97">
        <f>H22+I22</f>
        <v>3</v>
      </c>
      <c r="I56" s="97">
        <f t="shared" ref="I56" si="73">I22</f>
        <v>-3</v>
      </c>
      <c r="J56" s="97">
        <f>J22</f>
        <v>-3066</v>
      </c>
      <c r="K56" s="97">
        <f>K22+L22+M22+N22</f>
        <v>-3066</v>
      </c>
      <c r="L56" s="97">
        <f>L22+M22+N22</f>
        <v>-2241</v>
      </c>
      <c r="M56" s="97">
        <f>M22+N22</f>
        <v>-1108</v>
      </c>
      <c r="N56" s="97">
        <f>N22</f>
        <v>-1099</v>
      </c>
      <c r="O56" s="97">
        <f>O22</f>
        <v>-440</v>
      </c>
      <c r="P56" s="97">
        <f>P22+Q22+R22+S22</f>
        <v>-440</v>
      </c>
      <c r="Q56" s="97">
        <f>Q22+R22+S22</f>
        <v>-428</v>
      </c>
      <c r="R56" s="97">
        <f>R22+S22</f>
        <v>-135</v>
      </c>
      <c r="S56" s="97">
        <f>S22</f>
        <v>-116</v>
      </c>
      <c r="T56" s="97">
        <f>T22</f>
        <v>-226</v>
      </c>
      <c r="U56" s="97">
        <f>U22+V22+W22+X22</f>
        <v>-226</v>
      </c>
      <c r="V56" s="97">
        <f>V22+W22+X22</f>
        <v>-103</v>
      </c>
      <c r="W56" s="97">
        <f>W22+X22</f>
        <v>-104</v>
      </c>
      <c r="X56" s="97">
        <f>X22</f>
        <v>-74</v>
      </c>
      <c r="AB56" s="77"/>
    </row>
    <row r="57" spans="2:28" s="9" customFormat="1">
      <c r="B57" s="20" t="s">
        <v>246</v>
      </c>
      <c r="C57" s="49">
        <f>C23+D23</f>
        <v>143</v>
      </c>
      <c r="D57" s="49">
        <f t="shared" si="72"/>
        <v>-12</v>
      </c>
      <c r="E57" s="49">
        <f>E23</f>
        <v>147</v>
      </c>
      <c r="F57" s="49">
        <f>F23+G23+H23+I23</f>
        <v>147</v>
      </c>
      <c r="G57" s="49">
        <f>G23+H23+I23</f>
        <v>147</v>
      </c>
      <c r="H57" s="49">
        <f>H23+I23</f>
        <v>147</v>
      </c>
      <c r="I57" s="49">
        <f t="shared" ref="I57" si="74">I23</f>
        <v>27</v>
      </c>
      <c r="J57" s="49">
        <f>J23</f>
        <v>0</v>
      </c>
      <c r="K57" s="49">
        <f>K23+L23+M23+N23</f>
        <v>0</v>
      </c>
      <c r="L57" s="49">
        <f>L23+M23+N23</f>
        <v>0</v>
      </c>
      <c r="M57" s="49">
        <f>M23+N23</f>
        <v>0</v>
      </c>
      <c r="N57" s="49">
        <f>N23</f>
        <v>0</v>
      </c>
      <c r="O57" s="97">
        <f>O23</f>
        <v>4</v>
      </c>
      <c r="P57" s="97">
        <f>P23+Q23+R23+S23</f>
        <v>4</v>
      </c>
      <c r="Q57" s="97">
        <f>Q23+R23+S23</f>
        <v>4</v>
      </c>
      <c r="R57" s="97">
        <f>R23+S23</f>
        <v>4</v>
      </c>
      <c r="S57" s="97">
        <f>S23</f>
        <v>4</v>
      </c>
      <c r="T57" s="97">
        <f>T23</f>
        <v>649</v>
      </c>
      <c r="U57" s="97">
        <f>U23+V23+W23+X23</f>
        <v>649</v>
      </c>
      <c r="V57" s="97">
        <f>V23+W23+X23</f>
        <v>649</v>
      </c>
      <c r="W57" s="97">
        <f>W23+X23</f>
        <v>649</v>
      </c>
      <c r="X57" s="97">
        <f>X23</f>
        <v>649</v>
      </c>
      <c r="AB57" s="77"/>
    </row>
    <row r="58" spans="2:28" s="9" customFormat="1">
      <c r="B58" s="20" t="s">
        <v>102</v>
      </c>
      <c r="C58" s="97">
        <f>D25+C25</f>
        <v>-1355</v>
      </c>
      <c r="D58" s="49">
        <f t="shared" ref="D58" si="75">D25</f>
        <v>0</v>
      </c>
      <c r="E58" s="49">
        <f>E25</f>
        <v>0</v>
      </c>
      <c r="F58" s="49">
        <v>0</v>
      </c>
      <c r="G58" s="49">
        <f>G25+H25+I25</f>
        <v>0</v>
      </c>
      <c r="H58" s="49">
        <f>H25+I25</f>
        <v>0</v>
      </c>
      <c r="I58" s="49">
        <f t="shared" ref="I58" si="76">I25</f>
        <v>0</v>
      </c>
      <c r="J58" s="97">
        <f>J25</f>
        <v>-1288</v>
      </c>
      <c r="K58" s="97">
        <v>-1288</v>
      </c>
      <c r="L58" s="97">
        <f>L25+M25+N25</f>
        <v>-1288</v>
      </c>
      <c r="M58" s="97">
        <f>M25+N25</f>
        <v>-1288</v>
      </c>
      <c r="N58" s="49">
        <f t="shared" ref="N58:O58" si="77">N25</f>
        <v>0</v>
      </c>
      <c r="O58" s="97">
        <f t="shared" si="77"/>
        <v>-1220</v>
      </c>
      <c r="P58" s="97">
        <f>P25+Q25+R25+S25</f>
        <v>-1220</v>
      </c>
      <c r="Q58" s="97">
        <f>Q25+R25+S25</f>
        <v>-1220</v>
      </c>
      <c r="R58" s="97">
        <f>R25+S25</f>
        <v>-1220</v>
      </c>
      <c r="S58" s="49">
        <f t="shared" ref="S58:T58" si="78">S25</f>
        <v>0</v>
      </c>
      <c r="T58" s="97">
        <f t="shared" si="78"/>
        <v>-1152</v>
      </c>
      <c r="U58" s="97">
        <f>U25+V25+W25+X25</f>
        <v>-1152</v>
      </c>
      <c r="V58" s="97">
        <f>V25+W25+X25</f>
        <v>-1152</v>
      </c>
      <c r="W58" s="97">
        <f>W25+X25</f>
        <v>-1152</v>
      </c>
      <c r="X58" s="49">
        <f t="shared" ref="X58" si="79">X25</f>
        <v>0</v>
      </c>
      <c r="AB58" s="77"/>
    </row>
    <row r="59" spans="2:28" s="9" customFormat="1">
      <c r="B59" s="20" t="s">
        <v>296</v>
      </c>
      <c r="C59" s="49">
        <f>D24+C24</f>
        <v>-20</v>
      </c>
      <c r="D59" s="49">
        <f>D24</f>
        <v>-8</v>
      </c>
      <c r="E59" s="49">
        <f>E24</f>
        <v>0</v>
      </c>
      <c r="F59" s="49">
        <v>0</v>
      </c>
      <c r="G59" s="49">
        <f>G24+H24+I24</f>
        <v>0</v>
      </c>
      <c r="H59" s="49">
        <f>H24+I24</f>
        <v>0</v>
      </c>
      <c r="I59" s="49">
        <f>I24</f>
        <v>0</v>
      </c>
      <c r="J59" s="49">
        <f>J24</f>
        <v>0</v>
      </c>
      <c r="K59" s="49">
        <v>0</v>
      </c>
      <c r="L59" s="49">
        <f>L24+M24+N24</f>
        <v>0</v>
      </c>
      <c r="M59" s="49">
        <f>M24+N24</f>
        <v>0</v>
      </c>
      <c r="N59" s="49">
        <f>N24</f>
        <v>0</v>
      </c>
      <c r="O59" s="49">
        <f>O24</f>
        <v>0</v>
      </c>
      <c r="P59" s="49">
        <v>0</v>
      </c>
      <c r="Q59" s="49">
        <f>Q24+R24+S24</f>
        <v>0</v>
      </c>
      <c r="R59" s="49">
        <f>R24+S24</f>
        <v>0</v>
      </c>
      <c r="S59" s="49">
        <f>S24</f>
        <v>0</v>
      </c>
      <c r="T59" s="49">
        <f>T24</f>
        <v>0</v>
      </c>
      <c r="U59" s="49">
        <v>0</v>
      </c>
      <c r="V59" s="49">
        <f>V24+W24+X24</f>
        <v>0</v>
      </c>
      <c r="W59" s="49">
        <f>W24+X24</f>
        <v>0</v>
      </c>
      <c r="X59" s="49">
        <f>X24</f>
        <v>0</v>
      </c>
      <c r="AB59" s="77"/>
    </row>
    <row r="60" spans="2:28" s="9" customFormat="1">
      <c r="B60" s="106" t="s">
        <v>103</v>
      </c>
      <c r="C60" s="107">
        <f>SUM(C55:C59)</f>
        <v>414</v>
      </c>
      <c r="D60" s="107">
        <f>SUM(D55:D59)</f>
        <v>548</v>
      </c>
      <c r="E60" s="107">
        <f t="shared" ref="E60:X60" si="80">SUM(E55:E59)</f>
        <v>4066</v>
      </c>
      <c r="F60" s="107">
        <f t="shared" si="80"/>
        <v>4066</v>
      </c>
      <c r="G60" s="107">
        <f t="shared" si="80"/>
        <v>2669</v>
      </c>
      <c r="H60" s="107">
        <f t="shared" si="80"/>
        <v>1504</v>
      </c>
      <c r="I60" s="107">
        <f t="shared" si="80"/>
        <v>279</v>
      </c>
      <c r="J60" s="107">
        <f t="shared" si="80"/>
        <v>-1670</v>
      </c>
      <c r="K60" s="107">
        <f t="shared" si="80"/>
        <v>-1670</v>
      </c>
      <c r="L60" s="107">
        <f t="shared" si="80"/>
        <v>-2080</v>
      </c>
      <c r="M60" s="107">
        <f t="shared" si="80"/>
        <v>-2048</v>
      </c>
      <c r="N60" s="107">
        <f t="shared" si="80"/>
        <v>-1381</v>
      </c>
      <c r="O60" s="107">
        <f t="shared" si="80"/>
        <v>412</v>
      </c>
      <c r="P60" s="107">
        <f t="shared" si="80"/>
        <v>412</v>
      </c>
      <c r="Q60" s="107">
        <f t="shared" si="80"/>
        <v>-349</v>
      </c>
      <c r="R60" s="107">
        <f t="shared" si="80"/>
        <v>-622</v>
      </c>
      <c r="S60" s="107">
        <f t="shared" si="80"/>
        <v>-115</v>
      </c>
      <c r="T60" s="107">
        <f t="shared" si="80"/>
        <v>1705</v>
      </c>
      <c r="U60" s="107">
        <f t="shared" si="80"/>
        <v>1705</v>
      </c>
      <c r="V60" s="107">
        <f t="shared" si="80"/>
        <v>913</v>
      </c>
      <c r="W60" s="107">
        <f t="shared" si="80"/>
        <v>259</v>
      </c>
      <c r="X60" s="107">
        <f t="shared" si="80"/>
        <v>656</v>
      </c>
      <c r="AB60" s="77"/>
    </row>
    <row r="61" spans="2:28" s="9" customFormat="1">
      <c r="B61" s="20" t="s">
        <v>247</v>
      </c>
      <c r="C61" s="49">
        <v>0</v>
      </c>
      <c r="D61" s="49">
        <v>0</v>
      </c>
      <c r="E61" s="49">
        <v>0</v>
      </c>
      <c r="F61" s="49">
        <v>0</v>
      </c>
      <c r="G61" s="49">
        <v>0</v>
      </c>
      <c r="H61" s="49">
        <f>H27+I27</f>
        <v>0</v>
      </c>
      <c r="I61" s="49">
        <v>0</v>
      </c>
      <c r="J61" s="49">
        <v>0</v>
      </c>
      <c r="K61" s="49">
        <v>0</v>
      </c>
      <c r="L61" s="49">
        <v>0</v>
      </c>
      <c r="M61" s="49">
        <f>M27+N27</f>
        <v>0</v>
      </c>
      <c r="N61" s="97">
        <v>-1288</v>
      </c>
      <c r="O61" s="49">
        <v>0</v>
      </c>
      <c r="P61" s="49">
        <v>0</v>
      </c>
      <c r="Q61" s="49">
        <v>0</v>
      </c>
      <c r="R61" s="49">
        <f>R27+S27</f>
        <v>0</v>
      </c>
      <c r="S61" s="49">
        <v>0</v>
      </c>
      <c r="T61" s="49">
        <v>0</v>
      </c>
      <c r="U61" s="49">
        <v>0</v>
      </c>
      <c r="V61" s="49">
        <v>0</v>
      </c>
      <c r="W61" s="49">
        <f>W27+X27</f>
        <v>0</v>
      </c>
      <c r="X61" s="49">
        <v>0</v>
      </c>
      <c r="AB61" s="77"/>
    </row>
    <row r="62" spans="2:28" s="9" customFormat="1">
      <c r="B62" s="20" t="s">
        <v>248</v>
      </c>
      <c r="C62" s="20">
        <v>-245</v>
      </c>
      <c r="D62" s="97">
        <v>-433</v>
      </c>
      <c r="E62" s="97">
        <v>732</v>
      </c>
      <c r="F62" s="97">
        <v>732</v>
      </c>
      <c r="G62" s="97">
        <v>53</v>
      </c>
      <c r="H62" s="97">
        <v>-38</v>
      </c>
      <c r="I62" s="97">
        <v>-1006</v>
      </c>
      <c r="J62" s="97">
        <v>-370</v>
      </c>
      <c r="K62" s="97">
        <v>-370</v>
      </c>
      <c r="L62" s="97">
        <v>-672</v>
      </c>
      <c r="M62" s="97">
        <v>-295</v>
      </c>
      <c r="N62" s="97">
        <v>-179</v>
      </c>
      <c r="O62" s="97">
        <v>-797</v>
      </c>
      <c r="P62" s="97">
        <v>-797</v>
      </c>
      <c r="Q62" s="97">
        <v>-758</v>
      </c>
      <c r="R62" s="97">
        <v>-789</v>
      </c>
      <c r="S62" s="97">
        <v>-366</v>
      </c>
      <c r="T62" s="97">
        <v>360</v>
      </c>
      <c r="U62" s="97">
        <v>360</v>
      </c>
      <c r="V62" s="97">
        <v>572</v>
      </c>
      <c r="W62" s="97">
        <v>312</v>
      </c>
      <c r="X62" s="97">
        <v>140</v>
      </c>
      <c r="AB62" s="77"/>
    </row>
    <row r="63" spans="2:28" s="9" customFormat="1">
      <c r="B63" s="20" t="s">
        <v>269</v>
      </c>
      <c r="C63" s="20">
        <v>-8</v>
      </c>
      <c r="D63" s="97">
        <v>15</v>
      </c>
      <c r="E63" s="97">
        <v>141</v>
      </c>
      <c r="F63" s="97">
        <v>141</v>
      </c>
      <c r="G63" s="97">
        <v>117</v>
      </c>
      <c r="H63" s="97">
        <v>56</v>
      </c>
      <c r="I63" s="97">
        <v>-3</v>
      </c>
      <c r="J63" s="97">
        <v>-2224</v>
      </c>
      <c r="K63" s="97">
        <v>-2224</v>
      </c>
      <c r="L63" s="97">
        <v>-2435</v>
      </c>
      <c r="M63" s="97">
        <v>-2389</v>
      </c>
      <c r="N63" s="97">
        <v>-2419</v>
      </c>
      <c r="O63" s="49">
        <v>0</v>
      </c>
      <c r="P63" s="49">
        <v>0</v>
      </c>
      <c r="Q63" s="49">
        <v>0</v>
      </c>
      <c r="R63" s="49">
        <v>0</v>
      </c>
      <c r="S63" s="49">
        <v>0</v>
      </c>
      <c r="T63" s="49">
        <v>0</v>
      </c>
      <c r="U63" s="49">
        <v>0</v>
      </c>
      <c r="V63" s="49">
        <v>0</v>
      </c>
      <c r="W63" s="49">
        <v>0</v>
      </c>
      <c r="X63" s="49">
        <v>0</v>
      </c>
      <c r="AB63" s="77"/>
    </row>
    <row r="64" spans="2:28" s="9" customFormat="1">
      <c r="B64" s="20" t="s">
        <v>249</v>
      </c>
      <c r="C64" s="20">
        <v>16</v>
      </c>
      <c r="D64" s="49">
        <v>16</v>
      </c>
      <c r="E64" s="49">
        <v>-51</v>
      </c>
      <c r="F64" s="49">
        <v>-51</v>
      </c>
      <c r="G64" s="49">
        <v>-54</v>
      </c>
      <c r="H64" s="49">
        <v>-7</v>
      </c>
      <c r="I64" s="49">
        <v>0</v>
      </c>
      <c r="J64" s="49">
        <v>-151</v>
      </c>
      <c r="K64" s="49">
        <v>-151</v>
      </c>
      <c r="L64" s="49">
        <v>-174</v>
      </c>
      <c r="M64" s="49">
        <v>-76</v>
      </c>
      <c r="N64" s="49">
        <v>0</v>
      </c>
      <c r="O64" s="97">
        <v>-521</v>
      </c>
      <c r="P64" s="97">
        <v>-521</v>
      </c>
      <c r="Q64" s="97">
        <v>-533</v>
      </c>
      <c r="R64" s="97">
        <v>-555</v>
      </c>
      <c r="S64" s="97">
        <v>-579</v>
      </c>
      <c r="T64" s="97">
        <v>-561</v>
      </c>
      <c r="U64" s="97">
        <v>-561</v>
      </c>
      <c r="V64" s="97">
        <v>-580</v>
      </c>
      <c r="W64" s="97">
        <v>-607</v>
      </c>
      <c r="X64" s="97">
        <v>-630</v>
      </c>
      <c r="AB64" s="77"/>
    </row>
    <row r="65" spans="2:28" s="9" customFormat="1">
      <c r="B65" s="14" t="s">
        <v>250</v>
      </c>
      <c r="C65" s="49">
        <v>0</v>
      </c>
      <c r="D65" s="49">
        <v>0</v>
      </c>
      <c r="E65" s="49">
        <v>0</v>
      </c>
      <c r="F65" s="49">
        <v>0</v>
      </c>
      <c r="G65" s="49">
        <v>0</v>
      </c>
      <c r="H65" s="49">
        <v>0</v>
      </c>
      <c r="I65" s="49">
        <v>0</v>
      </c>
      <c r="J65" s="49">
        <v>0</v>
      </c>
      <c r="K65" s="49">
        <v>0</v>
      </c>
      <c r="L65" s="49">
        <v>0</v>
      </c>
      <c r="M65" s="49">
        <v>0</v>
      </c>
      <c r="N65" s="49">
        <v>0</v>
      </c>
      <c r="O65" s="49">
        <v>0</v>
      </c>
      <c r="P65" s="49">
        <v>0</v>
      </c>
      <c r="Q65" s="49">
        <v>0</v>
      </c>
      <c r="R65" s="49">
        <v>0</v>
      </c>
      <c r="S65" s="49">
        <v>0</v>
      </c>
      <c r="T65" s="97">
        <v>467</v>
      </c>
      <c r="U65" s="97">
        <v>467</v>
      </c>
      <c r="V65" s="49">
        <v>0</v>
      </c>
      <c r="W65" s="49">
        <v>0</v>
      </c>
      <c r="X65" s="49">
        <v>0</v>
      </c>
      <c r="AB65" s="77"/>
    </row>
    <row r="66" spans="2:28" s="9" customFormat="1">
      <c r="B66" s="23" t="s">
        <v>251</v>
      </c>
      <c r="C66" s="42">
        <f t="shared" ref="C66:D66" si="81">C48+C60+C61+C62+C63+C64+C65</f>
        <v>-9849</v>
      </c>
      <c r="D66" s="42">
        <f t="shared" si="81"/>
        <v>-9880</v>
      </c>
      <c r="E66" s="42">
        <f t="shared" ref="E66" si="82">E48+E60+E61+E62+E63+E64+E65</f>
        <v>-10026</v>
      </c>
      <c r="F66" s="42">
        <f t="shared" ref="F66" si="83">F48+F60+F61+F62+F63+F64+F65</f>
        <v>-10026</v>
      </c>
      <c r="G66" s="42">
        <f>G48+G60+G61+G62+G63+G64+G65</f>
        <v>-12129</v>
      </c>
      <c r="H66" s="42">
        <f>H48+H60+H61+H62+H63+H64+H65</f>
        <v>-13399</v>
      </c>
      <c r="I66" s="42">
        <f t="shared" ref="I66:K66" si="84">I48+I60+I61+I62+I63+I64+I65</f>
        <v>-15644</v>
      </c>
      <c r="J66" s="42">
        <f t="shared" si="84"/>
        <v>-14914</v>
      </c>
      <c r="K66" s="42">
        <f t="shared" si="84"/>
        <v>-14914</v>
      </c>
      <c r="L66" s="42">
        <f>L48+L60+L61+L62+L63+L64+L65</f>
        <v>-15860</v>
      </c>
      <c r="M66" s="42">
        <f>M48+M60+M61+M62+M63+M64+M65</f>
        <v>-15307</v>
      </c>
      <c r="N66" s="42">
        <f>N48+N60+N61+N62+N63+N64+N65</f>
        <v>-15766</v>
      </c>
      <c r="O66" s="42">
        <f t="shared" ref="O66:P66" si="85">O48+O60+O61+O62+O63+O64+O65</f>
        <v>-10499</v>
      </c>
      <c r="P66" s="42">
        <f t="shared" si="85"/>
        <v>-10499</v>
      </c>
      <c r="Q66" s="42">
        <f>Q48+Q60+Q61+Q62+Q63+Q64+Q65</f>
        <v>-11233</v>
      </c>
      <c r="R66" s="42">
        <f>R48+R60+R61+R62+R63+R64+R65</f>
        <v>-11559</v>
      </c>
      <c r="S66" s="42">
        <f>S48+S60+S61+S62+S63+S64+S65</f>
        <v>-10653</v>
      </c>
      <c r="T66" s="42">
        <f t="shared" ref="T66:U66" si="86">T48+T60+T61+T62+T63+T64+T65</f>
        <v>-10154</v>
      </c>
      <c r="U66" s="42">
        <f t="shared" si="86"/>
        <v>-10154</v>
      </c>
      <c r="V66" s="42">
        <f>V48+V60+V61+V62+V63+V64+V65</f>
        <v>-11220</v>
      </c>
      <c r="W66" s="42">
        <f>W48+W60+W61+W62+W63+W64+W65</f>
        <v>-12161</v>
      </c>
      <c r="X66" s="42">
        <f>X48+X60+X61+X62+X63+X64+X65</f>
        <v>-11959</v>
      </c>
      <c r="AB66" s="77"/>
    </row>
    <row r="67" spans="2:28" s="9" customFormat="1">
      <c r="B67" s="112" t="s">
        <v>3</v>
      </c>
      <c r="C67" s="111">
        <f>(-C66/'BS '!C24)*100</f>
        <v>32.41935483870968</v>
      </c>
      <c r="D67" s="111">
        <f>(-D66/'BS '!D24)*100</f>
        <v>31.843233312921004</v>
      </c>
      <c r="E67" s="111">
        <f>(-E66/'BS '!E24)*100</f>
        <v>34.628535903015234</v>
      </c>
      <c r="F67" s="111">
        <f>(-F66/'BS '!E24)*100</f>
        <v>34.628535903015234</v>
      </c>
      <c r="G67" s="111">
        <f>(-G66/'BS '!F24)*100</f>
        <v>40.582862113962591</v>
      </c>
      <c r="H67" s="111">
        <f>(-H66/'BS '!G24)*100</f>
        <v>45.233272567686178</v>
      </c>
      <c r="I67" s="111">
        <f>(-I66/'BS '!H24)*100</f>
        <v>50.851644779612535</v>
      </c>
      <c r="J67" s="111">
        <f>(-J66/'BS '!I24)*100</f>
        <v>51.675271127126578</v>
      </c>
      <c r="K67" s="111">
        <f>(-K66/'BS '!I24)*100</f>
        <v>51.675271127126578</v>
      </c>
      <c r="L67" s="111">
        <f>(-L66/'BS '!J24)*100</f>
        <v>49.38348486735584</v>
      </c>
      <c r="M67" s="111">
        <f>(-M66/'BS '!K24)*100</f>
        <v>49.463581723001361</v>
      </c>
      <c r="N67" s="111">
        <f>(-N66/'BS '!L24)*100</f>
        <v>52.574363078564758</v>
      </c>
      <c r="O67" s="111">
        <f>(-O66/'BS '!M24)*100</f>
        <v>35.270601672993585</v>
      </c>
      <c r="P67" s="111">
        <f>(-P66/'BS '!M24)*100</f>
        <v>35.270601672993585</v>
      </c>
      <c r="Q67" s="111">
        <f>(-Q66/'BS '!N24)*100</f>
        <v>38.032842390384289</v>
      </c>
      <c r="R67" s="111">
        <f>(-R66/'BS '!O24)*100</f>
        <v>39.434361353711786</v>
      </c>
      <c r="S67" s="111">
        <f>(-S66/'BS '!P24)*100</f>
        <v>36.355880144700023</v>
      </c>
      <c r="T67" s="111">
        <f>(-T66/'BS '!Q24)*100</f>
        <v>37.308935920047034</v>
      </c>
      <c r="U67" s="111">
        <f>(-U66/'BS '!Q24)*100</f>
        <v>37.308935920047034</v>
      </c>
      <c r="V67" s="111">
        <f>(-V66/'BS '!R24)*100</f>
        <v>42.983565107458915</v>
      </c>
      <c r="W67" s="111">
        <f>(-W66/'BS '!S24)*100</f>
        <v>46.883071822352441</v>
      </c>
      <c r="X67" s="111">
        <f>(-X66/'BS '!T24)*100</f>
        <v>45.455927629328372</v>
      </c>
      <c r="AB67" s="77"/>
    </row>
    <row r="68" spans="2:28" s="9" customFormat="1">
      <c r="B68" s="117" t="s">
        <v>253</v>
      </c>
      <c r="C68" s="117">
        <v>1.5</v>
      </c>
      <c r="D68" s="112">
        <v>1.6</v>
      </c>
      <c r="E68" s="113">
        <v>1.7</v>
      </c>
      <c r="F68" s="113">
        <v>1.7</v>
      </c>
      <c r="G68" s="117">
        <v>2.2000000000000002</v>
      </c>
      <c r="H68" s="113">
        <v>2.4</v>
      </c>
      <c r="I68" s="112">
        <v>2.6</v>
      </c>
      <c r="J68" s="113">
        <v>2.5</v>
      </c>
      <c r="K68" s="113">
        <v>2.5</v>
      </c>
      <c r="L68" s="113">
        <v>2.6</v>
      </c>
      <c r="M68" s="113">
        <v>2.5</v>
      </c>
      <c r="N68" s="113">
        <v>2.5</v>
      </c>
      <c r="O68" s="114">
        <f>-O66/'IS '!O65</f>
        <v>1.8051925722145805</v>
      </c>
      <c r="P68" s="114">
        <f>-P66/'IS '!P65</f>
        <v>1.8051925722145805</v>
      </c>
      <c r="Q68" s="114">
        <f>-Q66/'IS '!Q65</f>
        <v>1.8796854082998662</v>
      </c>
      <c r="R68" s="114">
        <f>-R66/'IS '!R65</f>
        <v>2.0204509701101205</v>
      </c>
      <c r="S68" s="114">
        <f>-S66/'IS '!S65</f>
        <v>1.9478880965441581</v>
      </c>
      <c r="T68" s="114">
        <f>-T66/'IS '!T65</f>
        <v>1.7683733890630442</v>
      </c>
      <c r="U68" s="114">
        <f>-U66/'IS '!U65</f>
        <v>1.7683733890630442</v>
      </c>
      <c r="V68" s="114">
        <f>-V66/'IS '!V65</f>
        <v>2.018711766822598</v>
      </c>
      <c r="W68" s="114">
        <f>-W66/'IS '!W65</f>
        <v>2.1943341753879464</v>
      </c>
      <c r="X68" s="114">
        <f>-X66/'IS '!X65</f>
        <v>1.2589746289083061</v>
      </c>
      <c r="AB68" s="77"/>
    </row>
    <row r="69" spans="2:28" s="9" customFormat="1">
      <c r="B69" s="118" t="s">
        <v>267</v>
      </c>
      <c r="C69" s="118"/>
      <c r="D69" s="118"/>
      <c r="E69" s="118"/>
      <c r="F69" s="118"/>
      <c r="G69" s="118"/>
      <c r="H69" s="118"/>
      <c r="I69" s="20"/>
      <c r="J69" s="115"/>
      <c r="K69" s="115"/>
      <c r="L69" s="115"/>
      <c r="M69" s="115"/>
      <c r="N69" s="115"/>
      <c r="O69" s="116"/>
      <c r="P69" s="116"/>
      <c r="Q69" s="116"/>
      <c r="R69" s="116"/>
      <c r="S69" s="116"/>
      <c r="T69" s="116"/>
      <c r="U69" s="116"/>
      <c r="V69" s="116"/>
      <c r="W69" s="116"/>
      <c r="X69" s="116"/>
      <c r="AB69" s="77"/>
    </row>
    <row r="70" spans="2:28" s="9" customFormat="1">
      <c r="B70" s="118" t="s">
        <v>268</v>
      </c>
      <c r="C70" s="118"/>
      <c r="D70" s="118"/>
      <c r="E70" s="118"/>
      <c r="F70" s="118"/>
      <c r="G70" s="118"/>
      <c r="H70" s="118"/>
      <c r="I70" s="108"/>
      <c r="J70" s="108"/>
      <c r="K70" s="108"/>
      <c r="L70" s="108"/>
      <c r="AB70" s="77"/>
    </row>
    <row r="71" spans="2:28" s="9" customFormat="1">
      <c r="B71" s="118" t="s">
        <v>272</v>
      </c>
      <c r="C71" s="118"/>
      <c r="D71" s="118"/>
      <c r="E71" s="118"/>
      <c r="F71" s="118"/>
      <c r="G71" s="118"/>
      <c r="H71" s="118"/>
      <c r="AB71" s="77"/>
    </row>
    <row r="72" spans="2:28" s="9" customFormat="1">
      <c r="AB72" s="77"/>
    </row>
    <row r="73" spans="2:28" s="9" customFormat="1">
      <c r="AB73" s="77"/>
    </row>
    <row r="74" spans="2:28" s="9" customFormat="1">
      <c r="AB74" s="77"/>
    </row>
    <row r="75" spans="2:28" s="9" customFormat="1">
      <c r="AB75" s="77"/>
    </row>
    <row r="76" spans="2:28" s="9" customFormat="1">
      <c r="AB76" s="77"/>
    </row>
    <row r="77" spans="2:28" s="9" customFormat="1">
      <c r="AB77" s="77"/>
    </row>
    <row r="78" spans="2:28" s="9" customFormat="1">
      <c r="AB78" s="77"/>
    </row>
    <row r="79" spans="2:28" s="9" customFormat="1">
      <c r="AB79" s="77"/>
    </row>
    <row r="80" spans="2:28" s="9" customFormat="1">
      <c r="AB80" s="77"/>
    </row>
    <row r="81" spans="28:28" s="9" customFormat="1">
      <c r="AB81" s="77"/>
    </row>
    <row r="82" spans="28:28" s="9" customFormat="1">
      <c r="AB82" s="77"/>
    </row>
    <row r="83" spans="28:28" s="9" customFormat="1">
      <c r="AB83" s="77"/>
    </row>
    <row r="84" spans="28:28" s="9" customFormat="1">
      <c r="AB84" s="77"/>
    </row>
    <row r="85" spans="28:28" s="9" customFormat="1">
      <c r="AB85" s="77"/>
    </row>
    <row r="86" spans="28:28" s="9" customFormat="1">
      <c r="AB86" s="77"/>
    </row>
    <row r="87" spans="28:28" s="9" customFormat="1">
      <c r="AB87" s="77"/>
    </row>
    <row r="88" spans="28:28" s="9" customFormat="1">
      <c r="AB88" s="77"/>
    </row>
    <row r="89" spans="28:28" s="9" customFormat="1">
      <c r="AB89" s="77"/>
    </row>
    <row r="90" spans="28:28" s="9" customFormat="1">
      <c r="AB90" s="77"/>
    </row>
    <row r="91" spans="28:28" s="9" customFormat="1">
      <c r="AB91" s="77"/>
    </row>
    <row r="92" spans="28:28" s="9" customFormat="1">
      <c r="AB92" s="77"/>
    </row>
    <row r="93" spans="28:28" s="9" customFormat="1">
      <c r="AB93" s="77"/>
    </row>
    <row r="94" spans="28:28" s="9" customFormat="1">
      <c r="AB94" s="77"/>
    </row>
    <row r="95" spans="28:28" s="9" customFormat="1">
      <c r="AB95" s="77"/>
    </row>
    <row r="96" spans="28:28" s="9" customFormat="1">
      <c r="AB96" s="77"/>
    </row>
    <row r="97" spans="28:28" s="9" customFormat="1">
      <c r="AB97" s="77"/>
    </row>
    <row r="98" spans="28:28" s="9" customFormat="1">
      <c r="AB98" s="77"/>
    </row>
    <row r="99" spans="28:28" s="9" customFormat="1">
      <c r="AB99" s="77"/>
    </row>
    <row r="100" spans="28:28" s="9" customFormat="1">
      <c r="AB100" s="77"/>
    </row>
    <row r="101" spans="28:28" s="9" customFormat="1">
      <c r="AB101" s="77"/>
    </row>
    <row r="102" spans="28:28" s="9" customFormat="1">
      <c r="AB102" s="77"/>
    </row>
    <row r="103" spans="28:28" s="9" customFormat="1">
      <c r="AB103" s="77"/>
    </row>
    <row r="104" spans="28:28" s="9" customFormat="1">
      <c r="AB104" s="77"/>
    </row>
    <row r="105" spans="28:28" s="9" customFormat="1">
      <c r="AB105" s="77"/>
    </row>
    <row r="106" spans="28:28" s="9" customFormat="1">
      <c r="AB106" s="77"/>
    </row>
    <row r="107" spans="28:28" s="9" customFormat="1">
      <c r="AB107" s="77"/>
    </row>
    <row r="108" spans="28:28" s="9" customFormat="1">
      <c r="AB108" s="77"/>
    </row>
    <row r="109" spans="28:28" s="9" customFormat="1">
      <c r="AB109" s="77"/>
    </row>
    <row r="110" spans="28:28" s="9" customFormat="1">
      <c r="AB110" s="77"/>
    </row>
    <row r="111" spans="28:28" s="9" customFormat="1">
      <c r="AB111" s="77"/>
    </row>
    <row r="112" spans="28:28" s="9" customFormat="1">
      <c r="AB112" s="77"/>
    </row>
    <row r="113" spans="28:28" s="9" customFormat="1">
      <c r="AB113" s="77"/>
    </row>
    <row r="114" spans="28:28" s="9" customFormat="1">
      <c r="AB114" s="77"/>
    </row>
    <row r="115" spans="28:28" s="9" customFormat="1">
      <c r="AB115" s="77"/>
    </row>
    <row r="116" spans="28:28" s="9" customFormat="1">
      <c r="AB116" s="77"/>
    </row>
    <row r="117" spans="28:28" s="9" customFormat="1">
      <c r="AB117" s="77"/>
    </row>
    <row r="118" spans="28:28" s="9" customFormat="1">
      <c r="AB118" s="77"/>
    </row>
    <row r="119" spans="28:28" s="9" customFormat="1">
      <c r="AB119" s="77"/>
    </row>
    <row r="120" spans="28:28" s="9" customFormat="1">
      <c r="AB120" s="77"/>
    </row>
    <row r="121" spans="28:28" s="9" customFormat="1">
      <c r="AB121" s="77"/>
    </row>
    <row r="122" spans="28:28" s="9" customFormat="1">
      <c r="AB122" s="77"/>
    </row>
    <row r="123" spans="28:28" s="9" customFormat="1">
      <c r="AB123" s="77"/>
    </row>
    <row r="124" spans="28:28" s="9" customFormat="1">
      <c r="AB124" s="77"/>
    </row>
    <row r="125" spans="28:28" s="9" customFormat="1">
      <c r="AB125" s="77"/>
    </row>
    <row r="126" spans="28:28" s="9" customFormat="1">
      <c r="AB126" s="77"/>
    </row>
    <row r="127" spans="28:28" s="9" customFormat="1">
      <c r="AB127" s="77"/>
    </row>
    <row r="128" spans="28:28" s="9" customFormat="1">
      <c r="AB128" s="77"/>
    </row>
    <row r="129" spans="28:28" s="9" customFormat="1">
      <c r="AB129" s="77"/>
    </row>
    <row r="130" spans="28:28" s="9" customFormat="1">
      <c r="AB130" s="77"/>
    </row>
    <row r="131" spans="28:28" s="9" customFormat="1">
      <c r="AB131" s="77"/>
    </row>
    <row r="132" spans="28:28" s="9" customFormat="1">
      <c r="AB132" s="77"/>
    </row>
    <row r="133" spans="28:28" s="9" customFormat="1">
      <c r="AB133" s="77"/>
    </row>
    <row r="134" spans="28:28" s="9" customFormat="1">
      <c r="AB134" s="77"/>
    </row>
    <row r="135" spans="28:28" s="9" customFormat="1">
      <c r="AB135" s="77"/>
    </row>
    <row r="136" spans="28:28" s="9" customFormat="1">
      <c r="AB136" s="77"/>
    </row>
    <row r="137" spans="28:28" s="9" customFormat="1">
      <c r="AB137" s="77"/>
    </row>
    <row r="138" spans="28:28" s="9" customFormat="1">
      <c r="AB138" s="77"/>
    </row>
    <row r="139" spans="28:28" s="9" customFormat="1">
      <c r="AB139" s="77"/>
    </row>
    <row r="140" spans="28:28" s="9" customFormat="1">
      <c r="AB140" s="77"/>
    </row>
    <row r="141" spans="28:28" s="9" customFormat="1">
      <c r="AB141" s="77"/>
    </row>
    <row r="142" spans="28:28" s="9" customFormat="1">
      <c r="AB142" s="77"/>
    </row>
    <row r="143" spans="28:28" s="9" customFormat="1">
      <c r="AB143" s="77"/>
    </row>
    <row r="144" spans="28:28" s="9" customFormat="1">
      <c r="AB144" s="77"/>
    </row>
    <row r="145" spans="28:28" s="9" customFormat="1">
      <c r="AB145" s="77"/>
    </row>
    <row r="146" spans="28:28" s="9" customFormat="1">
      <c r="AB146" s="77"/>
    </row>
    <row r="147" spans="28:28" s="9" customFormat="1">
      <c r="AB147" s="77"/>
    </row>
    <row r="148" spans="28:28" s="9" customFormat="1">
      <c r="AB148" s="77"/>
    </row>
    <row r="149" spans="28:28" s="9" customFormat="1">
      <c r="AB149" s="77"/>
    </row>
    <row r="150" spans="28:28" s="9" customFormat="1">
      <c r="AB150" s="77"/>
    </row>
    <row r="151" spans="28:28" s="9" customFormat="1">
      <c r="AB151" s="77"/>
    </row>
    <row r="152" spans="28:28" s="9" customFormat="1">
      <c r="AB152" s="77"/>
    </row>
    <row r="153" spans="28:28" s="9" customFormat="1">
      <c r="AB153" s="77"/>
    </row>
    <row r="154" spans="28:28" s="9" customFormat="1">
      <c r="AB154" s="77"/>
    </row>
    <row r="155" spans="28:28" s="9" customFormat="1">
      <c r="AB155" s="77"/>
    </row>
    <row r="156" spans="28:28" s="9" customFormat="1">
      <c r="AB156" s="77"/>
    </row>
    <row r="157" spans="28:28" s="9" customFormat="1">
      <c r="AB157" s="77"/>
    </row>
    <row r="158" spans="28:28" s="9" customFormat="1">
      <c r="AB158" s="77"/>
    </row>
    <row r="159" spans="28:28" s="9" customFormat="1">
      <c r="AB159" s="77"/>
    </row>
    <row r="160" spans="28:28" s="9" customFormat="1">
      <c r="AB160" s="77"/>
    </row>
    <row r="161" spans="28:28" s="9" customFormat="1">
      <c r="AB161" s="77"/>
    </row>
    <row r="162" spans="28:28" s="9" customFormat="1">
      <c r="AB162" s="77"/>
    </row>
    <row r="163" spans="28:28" s="9" customFormat="1">
      <c r="AB163" s="77"/>
    </row>
    <row r="164" spans="28:28" s="9" customFormat="1">
      <c r="AB164" s="77"/>
    </row>
    <row r="165" spans="28:28" s="9" customFormat="1">
      <c r="AB165" s="77"/>
    </row>
    <row r="166" spans="28:28" s="9" customFormat="1">
      <c r="AB166" s="77"/>
    </row>
    <row r="167" spans="28:28" s="9" customFormat="1">
      <c r="AB167" s="77"/>
    </row>
    <row r="168" spans="28:28" s="9" customFormat="1">
      <c r="AB168" s="77"/>
    </row>
    <row r="169" spans="28:28" s="9" customFormat="1">
      <c r="AB169" s="77"/>
    </row>
    <row r="170" spans="28:28" s="9" customFormat="1">
      <c r="AB170" s="77"/>
    </row>
    <row r="171" spans="28:28" s="9" customFormat="1">
      <c r="AB171" s="77"/>
    </row>
    <row r="172" spans="28:28" s="9" customFormat="1">
      <c r="AB172" s="77"/>
    </row>
    <row r="173" spans="28:28" s="9" customFormat="1">
      <c r="AB173" s="77"/>
    </row>
    <row r="174" spans="28:28" s="9" customFormat="1">
      <c r="AB174" s="77"/>
    </row>
    <row r="175" spans="28:28" s="9" customFormat="1">
      <c r="AB175" s="77"/>
    </row>
    <row r="176" spans="28:28" s="9" customFormat="1">
      <c r="AB176" s="77"/>
    </row>
    <row r="177" spans="28:28" s="9" customFormat="1">
      <c r="AB177" s="77"/>
    </row>
    <row r="178" spans="28:28" s="9" customFormat="1">
      <c r="AB178" s="77"/>
    </row>
    <row r="179" spans="28:28" s="9" customFormat="1">
      <c r="AB179" s="77"/>
    </row>
    <row r="180" spans="28:28" s="9" customFormat="1">
      <c r="AB180" s="77"/>
    </row>
    <row r="181" spans="28:28" s="9" customFormat="1">
      <c r="AB181" s="77"/>
    </row>
    <row r="182" spans="28:28" s="9" customFormat="1">
      <c r="AB182" s="77"/>
    </row>
    <row r="183" spans="28:28" s="9" customFormat="1">
      <c r="AB183" s="77"/>
    </row>
    <row r="184" spans="28:28" s="9" customFormat="1">
      <c r="AB184" s="77"/>
    </row>
    <row r="185" spans="28:28" s="9" customFormat="1">
      <c r="AB185" s="77"/>
    </row>
    <row r="186" spans="28:28" s="9" customFormat="1">
      <c r="AB186" s="77"/>
    </row>
    <row r="187" spans="28:28" s="9" customFormat="1">
      <c r="AB187" s="77"/>
    </row>
    <row r="188" spans="28:28" s="9" customFormat="1">
      <c r="AB188" s="77"/>
    </row>
    <row r="189" spans="28:28" s="9" customFormat="1">
      <c r="AB189" s="77"/>
    </row>
    <row r="190" spans="28:28" s="9" customFormat="1">
      <c r="AB190" s="77"/>
    </row>
    <row r="191" spans="28:28" s="9" customFormat="1">
      <c r="AB191" s="77"/>
    </row>
    <row r="192" spans="28:28" s="9" customFormat="1">
      <c r="AB192" s="77"/>
    </row>
    <row r="193" spans="28:28" s="9" customFormat="1">
      <c r="AB193" s="77"/>
    </row>
    <row r="194" spans="28:28" s="9" customFormat="1">
      <c r="AB194" s="77"/>
    </row>
    <row r="195" spans="28:28" s="9" customFormat="1">
      <c r="AB195" s="77"/>
    </row>
    <row r="196" spans="28:28" s="9" customFormat="1">
      <c r="AB196" s="77"/>
    </row>
    <row r="197" spans="28:28" s="9" customFormat="1">
      <c r="AB197" s="77"/>
    </row>
    <row r="198" spans="28:28" s="9" customFormat="1">
      <c r="AB198" s="77"/>
    </row>
    <row r="199" spans="28:28" s="9" customFormat="1">
      <c r="AB199" s="77"/>
    </row>
    <row r="200" spans="28:28" s="9" customFormat="1">
      <c r="AB200" s="77"/>
    </row>
    <row r="201" spans="28:28" s="9" customFormat="1">
      <c r="AB201" s="77"/>
    </row>
    <row r="202" spans="28:28" s="9" customFormat="1">
      <c r="AB202" s="77"/>
    </row>
    <row r="203" spans="28:28" s="9" customFormat="1">
      <c r="AB203" s="77"/>
    </row>
    <row r="204" spans="28:28" s="9" customFormat="1">
      <c r="AB204" s="77"/>
    </row>
    <row r="205" spans="28:28" s="9" customFormat="1">
      <c r="AB205" s="77"/>
    </row>
    <row r="206" spans="28:28" s="9" customFormat="1">
      <c r="AB206" s="77"/>
    </row>
    <row r="207" spans="28:28" s="9" customFormat="1">
      <c r="AB207" s="77"/>
    </row>
    <row r="208" spans="28:28" s="9" customFormat="1">
      <c r="AB208" s="77"/>
    </row>
    <row r="209" spans="28:28" s="9" customFormat="1">
      <c r="AB209" s="77"/>
    </row>
    <row r="210" spans="28:28" s="9" customFormat="1">
      <c r="AB210" s="77"/>
    </row>
    <row r="211" spans="28:28" s="9" customFormat="1">
      <c r="AB211" s="77"/>
    </row>
    <row r="212" spans="28:28" s="9" customFormat="1">
      <c r="AB212" s="77"/>
    </row>
    <row r="213" spans="28:28" s="9" customFormat="1">
      <c r="AB213" s="77"/>
    </row>
    <row r="214" spans="28:28" s="9" customFormat="1">
      <c r="AB214" s="77"/>
    </row>
    <row r="215" spans="28:28" s="9" customFormat="1">
      <c r="AB215" s="77"/>
    </row>
    <row r="216" spans="28:28" s="9" customFormat="1">
      <c r="AB216" s="77"/>
    </row>
    <row r="217" spans="28:28" s="9" customFormat="1">
      <c r="AB217" s="77"/>
    </row>
    <row r="218" spans="28:28" s="9" customFormat="1">
      <c r="AB218" s="77"/>
    </row>
    <row r="219" spans="28:28" s="9" customFormat="1">
      <c r="AB219" s="77"/>
    </row>
    <row r="220" spans="28:28" s="9" customFormat="1">
      <c r="AB220" s="77"/>
    </row>
    <row r="221" spans="28:28" s="9" customFormat="1">
      <c r="AB221" s="77"/>
    </row>
    <row r="222" spans="28:28" s="9" customFormat="1">
      <c r="AB222" s="77"/>
    </row>
    <row r="223" spans="28:28" s="9" customFormat="1">
      <c r="AB223" s="77"/>
    </row>
    <row r="224" spans="28:28" s="9" customFormat="1">
      <c r="AB224" s="77"/>
    </row>
    <row r="225" spans="28:28" s="9" customFormat="1">
      <c r="AB225" s="77"/>
    </row>
    <row r="226" spans="28:28" s="9" customFormat="1">
      <c r="AB226" s="77"/>
    </row>
    <row r="227" spans="28:28" s="9" customFormat="1">
      <c r="AB227" s="77"/>
    </row>
    <row r="228" spans="28:28" s="9" customFormat="1">
      <c r="AB228" s="77"/>
    </row>
    <row r="229" spans="28:28" s="9" customFormat="1">
      <c r="AB229" s="77"/>
    </row>
    <row r="230" spans="28:28" s="9" customFormat="1">
      <c r="AB230" s="77"/>
    </row>
    <row r="231" spans="28:28" s="9" customFormat="1">
      <c r="AB231" s="77"/>
    </row>
    <row r="232" spans="28:28" s="9" customFormat="1">
      <c r="AB232" s="77"/>
    </row>
    <row r="233" spans="28:28" s="9" customFormat="1">
      <c r="AB233" s="77"/>
    </row>
    <row r="234" spans="28:28" s="9" customFormat="1">
      <c r="AB234" s="77"/>
    </row>
    <row r="235" spans="28:28" s="9" customFormat="1">
      <c r="AB235" s="77"/>
    </row>
    <row r="236" spans="28:28" s="9" customFormat="1">
      <c r="AB236" s="77"/>
    </row>
    <row r="237" spans="28:28" s="9" customFormat="1">
      <c r="AB237" s="77"/>
    </row>
    <row r="238" spans="28:28" s="9" customFormat="1">
      <c r="AB238" s="77"/>
    </row>
    <row r="239" spans="28:28" s="9" customFormat="1">
      <c r="AB239" s="77"/>
    </row>
    <row r="240" spans="28:28" s="9" customFormat="1">
      <c r="AB240" s="77"/>
    </row>
    <row r="241" spans="28:28" s="9" customFormat="1">
      <c r="AB241" s="77"/>
    </row>
    <row r="242" spans="28:28" s="9" customFormat="1">
      <c r="AB242" s="77"/>
    </row>
    <row r="243" spans="28:28" s="9" customFormat="1">
      <c r="AB243" s="77"/>
    </row>
    <row r="244" spans="28:28" s="9" customFormat="1">
      <c r="AB244" s="77"/>
    </row>
    <row r="245" spans="28:28" s="9" customFormat="1">
      <c r="AB245" s="77"/>
    </row>
    <row r="246" spans="28:28" s="9" customFormat="1">
      <c r="AB246" s="77"/>
    </row>
    <row r="247" spans="28:28" s="9" customFormat="1">
      <c r="AB247" s="77"/>
    </row>
    <row r="248" spans="28:28" s="9" customFormat="1">
      <c r="AB248" s="77"/>
    </row>
    <row r="249" spans="28:28" s="9" customFormat="1">
      <c r="AB249" s="77"/>
    </row>
    <row r="250" spans="28:28" s="9" customFormat="1">
      <c r="AB250" s="77"/>
    </row>
    <row r="251" spans="28:28" s="9" customFormat="1">
      <c r="AB251" s="77"/>
    </row>
    <row r="252" spans="28:28" s="9" customFormat="1">
      <c r="AB252" s="77"/>
    </row>
    <row r="253" spans="28:28" s="9" customFormat="1">
      <c r="AB253" s="77"/>
    </row>
    <row r="254" spans="28:28" s="9" customFormat="1">
      <c r="AB254" s="77"/>
    </row>
    <row r="255" spans="28:28" s="9" customFormat="1">
      <c r="AB255" s="77"/>
    </row>
    <row r="256" spans="28:28" s="9" customFormat="1">
      <c r="AB256" s="77"/>
    </row>
    <row r="257" spans="28:28" s="9" customFormat="1">
      <c r="AB257" s="77"/>
    </row>
    <row r="258" spans="28:28" s="9" customFormat="1">
      <c r="AB258" s="77"/>
    </row>
    <row r="259" spans="28:28" s="9" customFormat="1">
      <c r="AB259" s="77"/>
    </row>
    <row r="260" spans="28:28" s="9" customFormat="1">
      <c r="AB260" s="77"/>
    </row>
    <row r="261" spans="28:28" s="9" customFormat="1">
      <c r="AB261" s="77"/>
    </row>
    <row r="262" spans="28:28" s="9" customFormat="1">
      <c r="AB262" s="77"/>
    </row>
    <row r="263" spans="28:28" s="9" customFormat="1">
      <c r="AB263" s="77"/>
    </row>
    <row r="264" spans="28:28" s="9" customFormat="1">
      <c r="AB264" s="77"/>
    </row>
    <row r="265" spans="28:28" s="9" customFormat="1">
      <c r="AB265" s="77"/>
    </row>
    <row r="266" spans="28:28" s="9" customFormat="1">
      <c r="AB266" s="77"/>
    </row>
    <row r="267" spans="28:28" s="9" customFormat="1">
      <c r="AB267" s="77"/>
    </row>
    <row r="268" spans="28:28" s="9" customFormat="1">
      <c r="AB268" s="77"/>
    </row>
    <row r="269" spans="28:28" s="9" customFormat="1">
      <c r="AB269" s="77"/>
    </row>
    <row r="270" spans="28:28" s="9" customFormat="1">
      <c r="AB270" s="77"/>
    </row>
    <row r="271" spans="28:28" s="9" customFormat="1">
      <c r="AB271" s="77"/>
    </row>
    <row r="272" spans="28:28" s="9" customFormat="1">
      <c r="AB272" s="77"/>
    </row>
    <row r="273" spans="28:28" s="9" customFormat="1">
      <c r="AB273" s="77"/>
    </row>
    <row r="274" spans="28:28" s="9" customFormat="1">
      <c r="AB274" s="77"/>
    </row>
    <row r="275" spans="28:28" s="9" customFormat="1">
      <c r="AB275" s="77"/>
    </row>
    <row r="276" spans="28:28" s="9" customFormat="1">
      <c r="AB276" s="77"/>
    </row>
    <row r="277" spans="28:28" s="9" customFormat="1">
      <c r="AB277" s="77"/>
    </row>
    <row r="278" spans="28:28" s="9" customFormat="1">
      <c r="AB278" s="77"/>
    </row>
    <row r="279" spans="28:28" s="9" customFormat="1">
      <c r="AB279" s="77"/>
    </row>
  </sheetData>
  <pageMargins left="0.70866141732283472" right="0.70866141732283472" top="0.74803149606299213" bottom="0.74803149606299213" header="0.31496062992125984" footer="0.31496062992125984"/>
  <pageSetup paperSize="9" scale="90" orientation="landscape" r:id="rId1"/>
  <ignoredErrors>
    <ignoredError sqref="T14"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34</vt:i4>
      </vt:variant>
    </vt:vector>
  </HeadingPairs>
  <TitlesOfParts>
    <vt:vector size="38" baseType="lpstr">
      <vt:lpstr>Definitions</vt:lpstr>
      <vt:lpstr>IS </vt:lpstr>
      <vt:lpstr>BS </vt:lpstr>
      <vt:lpstr>Cash Flow </vt:lpstr>
      <vt:lpstr>Average_capital_employed</vt:lpstr>
      <vt:lpstr>Balance_Sheets__SEK_M</vt:lpstr>
      <vt:lpstr>CapEmp</vt:lpstr>
      <vt:lpstr>Capital_employed</vt:lpstr>
      <vt:lpstr>Capital_turnover_rate</vt:lpstr>
      <vt:lpstr>CasConRat</vt:lpstr>
      <vt:lpstr>Cash_conversion_ratio</vt:lpstr>
      <vt:lpstr>Cash_Flow</vt:lpstr>
      <vt:lpstr>Cash_Flow__SEK_M</vt:lpstr>
      <vt:lpstr>Earnings_per_share__SEK</vt:lpstr>
      <vt:lpstr>EBIT</vt:lpstr>
      <vt:lpstr>EBIT__excluding_items_affecting_comparability</vt:lpstr>
      <vt:lpstr>EBIT_margin_excluding_items_affecting_comparability</vt:lpstr>
      <vt:lpstr>EBITA__excluding_items_affecting_comparability</vt:lpstr>
      <vt:lpstr>EBITA_margin_excluding_items_affecting_comparability</vt:lpstr>
      <vt:lpstr>EBITDA__excluding_items_affecting_comparability</vt:lpstr>
      <vt:lpstr>EBITDA_margin_excluding_items_affecting_comparability</vt:lpstr>
      <vt:lpstr>EBITDA_Net_interest_income_expense</vt:lpstr>
      <vt:lpstr>EBITspec</vt:lpstr>
      <vt:lpstr>Eqasratio</vt:lpstr>
      <vt:lpstr>Equity_assets_ratio</vt:lpstr>
      <vt:lpstr>Free_cash_flow</vt:lpstr>
      <vt:lpstr>Free_cash_flow_per_share</vt:lpstr>
      <vt:lpstr>Frepsha</vt:lpstr>
      <vt:lpstr>Income_Statements__SEK_M</vt:lpstr>
      <vt:lpstr>opcapsh</vt:lpstr>
      <vt:lpstr>Operating_cash_flow</vt:lpstr>
      <vt:lpstr>Operating_cash_flow_per_share</vt:lpstr>
      <vt:lpstr>P_E_ratio</vt:lpstr>
      <vt:lpstr>PEra</vt:lpstr>
      <vt:lpstr>RatCapTurn</vt:lpstr>
      <vt:lpstr>RetCapEmp</vt:lpstr>
      <vt:lpstr>retsheq</vt:lpstr>
      <vt:lpstr>Spec_of_cap_empl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 Ohlsson</dc:creator>
  <cp:lastModifiedBy>Katarina Jacobsson</cp:lastModifiedBy>
  <cp:lastPrinted>2018-01-31T08:40:45Z</cp:lastPrinted>
  <dcterms:created xsi:type="dcterms:W3CDTF">2017-10-24T13:46:21Z</dcterms:created>
  <dcterms:modified xsi:type="dcterms:W3CDTF">2021-07-19T11:34:20Z</dcterms:modified>
</cp:coreProperties>
</file>