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atarina.jacobsson\AppData\Local\Microsoft\Windows\INetCache\Content.Outlook\NFL9YF57\"/>
    </mc:Choice>
  </mc:AlternateContent>
  <xr:revisionPtr revIDLastSave="0" documentId="13_ncr:1_{01B8D4F2-11C8-4B2A-BA5E-51988E4C0F35}" xr6:coauthVersionLast="45" xr6:coauthVersionMax="45" xr10:uidLastSave="{00000000-0000-0000-0000-000000000000}"/>
  <bookViews>
    <workbookView xWindow="28680" yWindow="-120" windowWidth="29040" windowHeight="15840" xr2:uid="{00000000-000D-0000-FFFF-FFFF00000000}"/>
  </bookViews>
  <sheets>
    <sheet name="Definitions" sheetId="2" r:id="rId1"/>
    <sheet name="IS " sheetId="10" r:id="rId2"/>
    <sheet name="BS " sheetId="11" r:id="rId3"/>
    <sheet name="Cash Flow " sheetId="12" r:id="rId4"/>
  </sheets>
  <externalReferences>
    <externalReference r:id="rId5"/>
    <externalReference r:id="rId6"/>
  </externalReferences>
  <definedNames>
    <definedName name="Average_capital_employed">'IS '!$B$81</definedName>
    <definedName name="Balance_Sheets__SEK_M">'BS '!$B$3</definedName>
    <definedName name="CapEmp">'BS '!$B$62</definedName>
    <definedName name="Capital_employed">'BS '!$B$70</definedName>
    <definedName name="Capital_turnover_rate">'IS '!$B$91</definedName>
    <definedName name="CasConRat">'Cash Flow '!$B$32</definedName>
    <definedName name="Cash_conversion_ratio">'Cash Flow '!$B$29</definedName>
    <definedName name="Cash_Flow">'Cash Flow '!$B$1</definedName>
    <definedName name="Cash_Flow__SEK_M">'Cash Flow '!$B$3</definedName>
    <definedName name="Change_in_net_debt">'BS '!#REF!</definedName>
    <definedName name="Debt_equity_ratio">'BS '!#REF!</definedName>
    <definedName name="Earnings_per_share__SEK">'IS '!$B$25</definedName>
    <definedName name="EBIT">'IS '!$B$63</definedName>
    <definedName name="EBIT__excluding_items_affecting_comparability">'IS '!$B$61</definedName>
    <definedName name="EBIT_margin_excluding_items_affecting_comparability">'IS '!$B$69</definedName>
    <definedName name="EBITA__excluding_items_affecting_comparability">'IS '!$B$59</definedName>
    <definedName name="EBITA_margin_excluding_items_affecting_comparability">'IS '!$B$68</definedName>
    <definedName name="EBITDA__excluding_items_affecting_comparability">'IS '!$B$57</definedName>
    <definedName name="EBITDA_margin_excluding_items_affecting_comparability">'IS '!$B$67</definedName>
    <definedName name="EBITDA_Net_interest_income_expense">'IS '!$B$66</definedName>
    <definedName name="EBITspec">'IS '!$B$56</definedName>
    <definedName name="Eqasratio">'BS '!$B$59</definedName>
    <definedName name="Equity_assets_ratio">'BS '!$B$55</definedName>
    <definedName name="Free_cash_flow">'Cash Flow '!$B$21</definedName>
    <definedName name="Free_cash_flow_per_share">'Cash Flow '!$B$35</definedName>
    <definedName name="Frepsha">'Cash Flow '!$B$38</definedName>
    <definedName name="HELP">[1]Nyckeltal!$M$3</definedName>
    <definedName name="HELPE">[1]NyckeltalE!$M$3</definedName>
    <definedName name="Income_Statements__SEK_M">'IS '!$B$3</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'BS '!#REF!</definedName>
    <definedName name="Net_debt_EBITDA_1">'BS '!#REF!</definedName>
    <definedName name="opcapsh">'Cash Flow '!$B$44</definedName>
    <definedName name="Operating_cash_flow">'Cash Flow '!$B$14</definedName>
    <definedName name="Operating_cash_flow_per_share">'Cash Flow '!$B$41</definedName>
    <definedName name="P_E_ratio">'IS '!$B$72</definedName>
    <definedName name="PEra">'IS '!$B$75</definedName>
    <definedName name="RatCapTurn">'IS '!$B$88</definedName>
    <definedName name="RetCapEmp">'IS '!$B$78</definedName>
    <definedName name="retsheq">'IS '!$B$95</definedName>
    <definedName name="Spec_of_cap_empl">'BS '!$B$62</definedName>
    <definedName name="YTD">[2]Nyckeltal!$H$3</definedName>
    <definedName name="YTDE">[1]NyckeltalE!$H$3</definedName>
    <definedName name="YTDP">[1]Nyckeltal!$I$3</definedName>
    <definedName name="YTDPE">[1]NyckeltalE!$I$3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 i="12" l="1"/>
  <c r="H60" i="12"/>
  <c r="O60" i="12"/>
  <c r="P60" i="12"/>
  <c r="T60" i="12"/>
  <c r="C60" i="12"/>
  <c r="C59" i="12"/>
  <c r="C58" i="12"/>
  <c r="C57" i="12"/>
  <c r="C56" i="12"/>
  <c r="C54" i="12"/>
  <c r="C53" i="12"/>
  <c r="C52" i="12"/>
  <c r="D59" i="12"/>
  <c r="D60" i="12" s="1"/>
  <c r="I59" i="12"/>
  <c r="N59" i="12"/>
  <c r="N60" i="12" s="1"/>
  <c r="S59" i="12"/>
  <c r="S60" i="12" s="1"/>
  <c r="W59" i="12"/>
  <c r="W60" i="12" s="1"/>
  <c r="V59" i="12"/>
  <c r="V60" i="12" s="1"/>
  <c r="U59" i="12"/>
  <c r="U60" i="12" s="1"/>
  <c r="R59" i="12"/>
  <c r="R60" i="12" s="1"/>
  <c r="Q59" i="12"/>
  <c r="Q60" i="12" s="1"/>
  <c r="P59" i="12"/>
  <c r="M59" i="12"/>
  <c r="M60" i="12" s="1"/>
  <c r="L59" i="12"/>
  <c r="K59" i="12"/>
  <c r="H59" i="12"/>
  <c r="G59" i="12"/>
  <c r="G60" i="12" s="1"/>
  <c r="F59" i="12"/>
  <c r="F60" i="12" s="1"/>
  <c r="C31" i="12" l="1"/>
  <c r="S15" i="12"/>
  <c r="N15" i="12"/>
  <c r="I15" i="12"/>
  <c r="W6" i="12"/>
  <c r="V6" i="12"/>
  <c r="U6" i="12"/>
  <c r="T6" i="12"/>
  <c r="S6" i="12"/>
  <c r="R6" i="12"/>
  <c r="Q6" i="12"/>
  <c r="P6" i="12"/>
  <c r="O6" i="12"/>
  <c r="N6" i="12"/>
  <c r="M6" i="12"/>
  <c r="L6" i="12"/>
  <c r="K6" i="12"/>
  <c r="J6" i="12"/>
  <c r="I6" i="12"/>
  <c r="W5" i="12"/>
  <c r="V5" i="12"/>
  <c r="U5" i="12"/>
  <c r="T5" i="12"/>
  <c r="S5" i="12"/>
  <c r="R5" i="12"/>
  <c r="Q5" i="12"/>
  <c r="P5" i="12"/>
  <c r="O5" i="12"/>
  <c r="N5" i="12"/>
  <c r="M5" i="12"/>
  <c r="L5" i="12"/>
  <c r="K5" i="12"/>
  <c r="J5" i="12"/>
  <c r="I5" i="12"/>
  <c r="W4" i="12"/>
  <c r="V4" i="12"/>
  <c r="U4" i="12"/>
  <c r="T4" i="12"/>
  <c r="S4" i="12"/>
  <c r="R4" i="12"/>
  <c r="Q4" i="12"/>
  <c r="P4" i="12"/>
  <c r="O4" i="12"/>
  <c r="N4" i="12"/>
  <c r="M4" i="12"/>
  <c r="L4" i="12"/>
  <c r="K4" i="12"/>
  <c r="J4" i="12"/>
  <c r="I4" i="12"/>
  <c r="H6" i="12"/>
  <c r="G6" i="12"/>
  <c r="F6" i="12"/>
  <c r="E6" i="12"/>
  <c r="H5" i="12"/>
  <c r="G5" i="12"/>
  <c r="F5" i="12"/>
  <c r="E5" i="12"/>
  <c r="D6" i="12"/>
  <c r="D5" i="12"/>
  <c r="D4" i="12"/>
  <c r="D15" i="12"/>
  <c r="C6" i="12"/>
  <c r="C5" i="12"/>
  <c r="H4" i="12"/>
  <c r="G4" i="12"/>
  <c r="F4" i="12"/>
  <c r="E4" i="12"/>
  <c r="E7" i="12" s="1"/>
  <c r="C4" i="12"/>
  <c r="C57" i="11"/>
  <c r="C49" i="11"/>
  <c r="C48" i="11"/>
  <c r="T89" i="10"/>
  <c r="U89" i="10"/>
  <c r="V89" i="10"/>
  <c r="F7" i="12" l="1"/>
  <c r="S7" i="12"/>
  <c r="W7" i="12"/>
  <c r="O7" i="12"/>
  <c r="K7" i="12"/>
  <c r="L7" i="12"/>
  <c r="D7" i="12"/>
  <c r="T7" i="12"/>
  <c r="C7" i="12"/>
  <c r="C14" i="12" s="1"/>
  <c r="C16" i="12" s="1"/>
  <c r="C49" i="12" s="1"/>
  <c r="C55" i="12" s="1"/>
  <c r="H7" i="12"/>
  <c r="I7" i="12"/>
  <c r="M7" i="12"/>
  <c r="Q7" i="12"/>
  <c r="U7" i="12"/>
  <c r="G7" i="12"/>
  <c r="P7" i="12"/>
  <c r="J7" i="12"/>
  <c r="N7" i="12"/>
  <c r="R7" i="12"/>
  <c r="V7" i="12"/>
  <c r="C101" i="10"/>
  <c r="C97" i="10"/>
  <c r="C37" i="11"/>
  <c r="C31" i="11"/>
  <c r="C39" i="11" s="1"/>
  <c r="C19" i="11"/>
  <c r="C12" i="11"/>
  <c r="C21" i="12" l="1"/>
  <c r="C26" i="12" s="1"/>
  <c r="C21" i="11"/>
  <c r="C89" i="10"/>
  <c r="C91" i="10" s="1"/>
  <c r="C75" i="10"/>
  <c r="C66" i="10"/>
  <c r="C62" i="10"/>
  <c r="C47" i="10"/>
  <c r="C40" i="10"/>
  <c r="W28" i="10"/>
  <c r="V28" i="10"/>
  <c r="T28" i="10"/>
  <c r="S28" i="10"/>
  <c r="R28" i="10"/>
  <c r="Q28" i="10"/>
  <c r="P28" i="10"/>
  <c r="O28" i="10"/>
  <c r="N28" i="10"/>
  <c r="C27" i="10"/>
  <c r="S19" i="10"/>
  <c r="S17" i="10"/>
  <c r="S15" i="10"/>
  <c r="S13" i="10"/>
  <c r="S11" i="10"/>
  <c r="S10" i="10"/>
  <c r="S9" i="10"/>
  <c r="S8" i="10"/>
  <c r="S7" i="10"/>
  <c r="S5" i="10"/>
  <c r="N15" i="10"/>
  <c r="C6" i="10"/>
  <c r="C12" i="10" s="1"/>
  <c r="C14" i="10" s="1"/>
  <c r="C16" i="10" s="1"/>
  <c r="C18" i="10" s="1"/>
  <c r="C20" i="10" s="1"/>
  <c r="C64" i="11" l="1"/>
  <c r="C70" i="11" s="1"/>
  <c r="C72" i="11" s="1"/>
  <c r="C58" i="11"/>
  <c r="C59" i="11" s="1"/>
  <c r="C48" i="10"/>
  <c r="C63" i="10"/>
  <c r="C57" i="10" s="1"/>
  <c r="C59" i="10" s="1"/>
  <c r="C61" i="10" s="1"/>
  <c r="C69" i="10" s="1"/>
  <c r="C26" i="10"/>
  <c r="C35" i="10"/>
  <c r="C49" i="10" s="1"/>
  <c r="C28" i="10"/>
  <c r="E57" i="12"/>
  <c r="J57" i="12"/>
  <c r="E51" i="12"/>
  <c r="J51" i="12"/>
  <c r="E56" i="12"/>
  <c r="E54" i="12"/>
  <c r="E53" i="12"/>
  <c r="E52" i="12"/>
  <c r="C68" i="10" l="1"/>
  <c r="C67" i="10"/>
  <c r="D18" i="12" l="1"/>
  <c r="D51" i="12" s="1"/>
  <c r="I18" i="12"/>
  <c r="I51" i="12" s="1"/>
  <c r="E14" i="12"/>
  <c r="D25" i="12"/>
  <c r="D58" i="12" s="1"/>
  <c r="D23" i="12"/>
  <c r="D57" i="12" s="1"/>
  <c r="D22" i="12"/>
  <c r="D56" i="12" s="1"/>
  <c r="D20" i="12"/>
  <c r="D54" i="12" s="1"/>
  <c r="D19" i="12"/>
  <c r="D17" i="12"/>
  <c r="D52" i="12" s="1"/>
  <c r="D13" i="12"/>
  <c r="D12" i="12"/>
  <c r="D11" i="12"/>
  <c r="D10" i="12"/>
  <c r="D9" i="12"/>
  <c r="D8" i="12"/>
  <c r="E16" i="12" l="1"/>
  <c r="D53" i="12"/>
  <c r="D14" i="12"/>
  <c r="D68" i="11"/>
  <c r="D67" i="11"/>
  <c r="D57" i="11"/>
  <c r="D101" i="10"/>
  <c r="E101" i="10"/>
  <c r="D97" i="10"/>
  <c r="E97" i="10"/>
  <c r="D37" i="11"/>
  <c r="D31" i="11"/>
  <c r="D19" i="11"/>
  <c r="D12" i="11"/>
  <c r="E89" i="10"/>
  <c r="E91" i="10" s="1"/>
  <c r="E75" i="10"/>
  <c r="D75" i="10"/>
  <c r="D58" i="10"/>
  <c r="I58" i="10"/>
  <c r="D60" i="10"/>
  <c r="D66" i="10"/>
  <c r="E66" i="10"/>
  <c r="E62" i="10"/>
  <c r="D45" i="10"/>
  <c r="D44" i="10"/>
  <c r="D43" i="10"/>
  <c r="D42" i="10"/>
  <c r="D39" i="10"/>
  <c r="D38" i="10"/>
  <c r="D40" i="10" s="1"/>
  <c r="E47" i="10"/>
  <c r="E40" i="10"/>
  <c r="E27" i="10"/>
  <c r="D15" i="10"/>
  <c r="I15" i="10"/>
  <c r="D19" i="10"/>
  <c r="D27" i="10" s="1"/>
  <c r="D17" i="10"/>
  <c r="D13" i="10"/>
  <c r="D62" i="10" s="1"/>
  <c r="D11" i="10"/>
  <c r="D10" i="10"/>
  <c r="D9" i="10"/>
  <c r="D8" i="10"/>
  <c r="D7" i="10"/>
  <c r="D5" i="10"/>
  <c r="D4" i="10"/>
  <c r="E6" i="10"/>
  <c r="E12" i="10" s="1"/>
  <c r="E21" i="12" l="1"/>
  <c r="D16" i="12"/>
  <c r="D21" i="11"/>
  <c r="D64" i="11" s="1"/>
  <c r="D70" i="11" s="1"/>
  <c r="D72" i="11" s="1"/>
  <c r="D6" i="10"/>
  <c r="D12" i="10" s="1"/>
  <c r="D14" i="10" s="1"/>
  <c r="D89" i="10"/>
  <c r="D91" i="10" s="1"/>
  <c r="E48" i="10"/>
  <c r="D39" i="11"/>
  <c r="D58" i="11"/>
  <c r="D59" i="11" s="1"/>
  <c r="D42" i="12"/>
  <c r="D44" i="12" s="1"/>
  <c r="D30" i="12"/>
  <c r="E14" i="10"/>
  <c r="D47" i="10"/>
  <c r="D48" i="10" s="1"/>
  <c r="F58" i="12"/>
  <c r="F57" i="12"/>
  <c r="F56" i="12"/>
  <c r="F54" i="12"/>
  <c r="F53" i="12"/>
  <c r="F52" i="12"/>
  <c r="E26" i="12" l="1"/>
  <c r="D49" i="12"/>
  <c r="D55" i="12" s="1"/>
  <c r="D21" i="12"/>
  <c r="D36" i="12" s="1"/>
  <c r="D38" i="12" s="1"/>
  <c r="D16" i="10"/>
  <c r="D18" i="10" s="1"/>
  <c r="D63" i="10"/>
  <c r="E63" i="10"/>
  <c r="E57" i="10" s="1"/>
  <c r="E16" i="10"/>
  <c r="E18" i="10" s="1"/>
  <c r="F14" i="12"/>
  <c r="E68" i="11"/>
  <c r="E67" i="11"/>
  <c r="E57" i="11"/>
  <c r="E37" i="11"/>
  <c r="E31" i="11"/>
  <c r="E19" i="11"/>
  <c r="E12" i="11"/>
  <c r="F97" i="10"/>
  <c r="F101" i="10"/>
  <c r="F89" i="10"/>
  <c r="F91" i="10" s="1"/>
  <c r="F75" i="10"/>
  <c r="F66" i="10"/>
  <c r="F62" i="10"/>
  <c r="F47" i="10"/>
  <c r="F40" i="10"/>
  <c r="F27" i="10"/>
  <c r="F6" i="10"/>
  <c r="F12" i="10" s="1"/>
  <c r="D26" i="12" l="1"/>
  <c r="F16" i="12"/>
  <c r="C30" i="12"/>
  <c r="C32" i="12" s="1"/>
  <c r="D20" i="10"/>
  <c r="D100" i="10" s="1"/>
  <c r="D26" i="10"/>
  <c r="E26" i="10"/>
  <c r="E67" i="10"/>
  <c r="E59" i="10"/>
  <c r="E20" i="10"/>
  <c r="E39" i="11"/>
  <c r="E21" i="11"/>
  <c r="E64" i="11" s="1"/>
  <c r="E70" i="11" s="1"/>
  <c r="E72" i="11" s="1"/>
  <c r="F48" i="10"/>
  <c r="F14" i="10"/>
  <c r="G61" i="12"/>
  <c r="G58" i="12"/>
  <c r="G57" i="12"/>
  <c r="G56" i="12"/>
  <c r="G54" i="12"/>
  <c r="G53" i="12"/>
  <c r="G52" i="12"/>
  <c r="G14" i="12"/>
  <c r="G16" i="12" s="1"/>
  <c r="F68" i="11"/>
  <c r="F67" i="11"/>
  <c r="F57" i="11"/>
  <c r="F37" i="11"/>
  <c r="F39" i="11" s="1"/>
  <c r="F31" i="11"/>
  <c r="F19" i="11"/>
  <c r="F12" i="11"/>
  <c r="G101" i="10"/>
  <c r="G97" i="10"/>
  <c r="G89" i="10"/>
  <c r="G91" i="10" s="1"/>
  <c r="G75" i="10"/>
  <c r="G66" i="10"/>
  <c r="G62" i="10"/>
  <c r="G47" i="10"/>
  <c r="G40" i="10"/>
  <c r="G27" i="10"/>
  <c r="G6" i="10"/>
  <c r="G12" i="10" s="1"/>
  <c r="G14" i="10" s="1"/>
  <c r="G16" i="10" s="1"/>
  <c r="G18" i="10" s="1"/>
  <c r="G20" i="10" s="1"/>
  <c r="G35" i="10" s="1"/>
  <c r="C42" i="12" l="1"/>
  <c r="C44" i="12" s="1"/>
  <c r="G21" i="12"/>
  <c r="F21" i="12"/>
  <c r="C36" i="12" s="1"/>
  <c r="C38" i="12" s="1"/>
  <c r="C80" i="10"/>
  <c r="C84" i="10" s="1"/>
  <c r="E35" i="10"/>
  <c r="E49" i="10" s="1"/>
  <c r="C79" i="10"/>
  <c r="C83" i="10" s="1"/>
  <c r="D28" i="10"/>
  <c r="D35" i="10"/>
  <c r="D49" i="10" s="1"/>
  <c r="F16" i="10"/>
  <c r="E28" i="10"/>
  <c r="E68" i="10"/>
  <c r="E61" i="10"/>
  <c r="E69" i="10" s="1"/>
  <c r="G26" i="10"/>
  <c r="E58" i="11"/>
  <c r="E59" i="11" s="1"/>
  <c r="F18" i="10"/>
  <c r="F63" i="10"/>
  <c r="F57" i="10" s="1"/>
  <c r="G48" i="10"/>
  <c r="G49" i="10" s="1"/>
  <c r="G63" i="10"/>
  <c r="G57" i="10" s="1"/>
  <c r="G28" i="10"/>
  <c r="F21" i="11"/>
  <c r="H58" i="12"/>
  <c r="H57" i="12"/>
  <c r="H56" i="12"/>
  <c r="H54" i="12"/>
  <c r="H53" i="12"/>
  <c r="H52" i="12"/>
  <c r="H101" i="10"/>
  <c r="C102" i="10" s="1"/>
  <c r="H97" i="10"/>
  <c r="C98" i="10" s="1"/>
  <c r="C99" i="10" s="1"/>
  <c r="H89" i="10"/>
  <c r="F26" i="12" l="1"/>
  <c r="F59" i="10"/>
  <c r="F67" i="10"/>
  <c r="F26" i="10"/>
  <c r="F20" i="10"/>
  <c r="C100" i="10" s="1"/>
  <c r="C103" i="10" s="1"/>
  <c r="F58" i="11"/>
  <c r="F59" i="11" s="1"/>
  <c r="F64" i="11"/>
  <c r="F70" i="11" s="1"/>
  <c r="F72" i="11" s="1"/>
  <c r="G67" i="10"/>
  <c r="G59" i="10"/>
  <c r="G26" i="12"/>
  <c r="H14" i="12"/>
  <c r="H16" i="12" s="1"/>
  <c r="G68" i="11"/>
  <c r="G67" i="11"/>
  <c r="G57" i="11"/>
  <c r="G37" i="11"/>
  <c r="G31" i="11"/>
  <c r="G19" i="11"/>
  <c r="G12" i="11"/>
  <c r="H75" i="10"/>
  <c r="H66" i="10"/>
  <c r="H62" i="10"/>
  <c r="H47" i="10"/>
  <c r="H40" i="10"/>
  <c r="H27" i="10"/>
  <c r="H6" i="10"/>
  <c r="H12" i="10" s="1"/>
  <c r="H49" i="12" l="1"/>
  <c r="H21" i="12"/>
  <c r="G49" i="12"/>
  <c r="G55" i="12" s="1"/>
  <c r="E49" i="12"/>
  <c r="F49" i="12"/>
  <c r="E30" i="12"/>
  <c r="E42" i="12"/>
  <c r="E44" i="12" s="1"/>
  <c r="E55" i="12"/>
  <c r="F55" i="12"/>
  <c r="E79" i="10"/>
  <c r="D79" i="10"/>
  <c r="F28" i="10"/>
  <c r="F35" i="10"/>
  <c r="F49" i="10" s="1"/>
  <c r="F61" i="10"/>
  <c r="F69" i="10" s="1"/>
  <c r="F68" i="10"/>
  <c r="G68" i="10"/>
  <c r="G61" i="10"/>
  <c r="G69" i="10" s="1"/>
  <c r="H14" i="10"/>
  <c r="H55" i="12"/>
  <c r="G39" i="11"/>
  <c r="G21" i="11"/>
  <c r="G64" i="11" s="1"/>
  <c r="G70" i="11" s="1"/>
  <c r="G72" i="11" s="1"/>
  <c r="H48" i="10"/>
  <c r="J56" i="12"/>
  <c r="I10" i="12"/>
  <c r="I11" i="12"/>
  <c r="I60" i="10"/>
  <c r="N60" i="10"/>
  <c r="N58" i="10"/>
  <c r="I45" i="10"/>
  <c r="I44" i="10"/>
  <c r="I43" i="10"/>
  <c r="I42" i="10"/>
  <c r="I39" i="10"/>
  <c r="I38" i="10"/>
  <c r="N46" i="10"/>
  <c r="N45" i="10"/>
  <c r="N44" i="10"/>
  <c r="N43" i="10"/>
  <c r="N42" i="10"/>
  <c r="N39" i="10"/>
  <c r="N38" i="10"/>
  <c r="E36" i="12" l="1"/>
  <c r="E38" i="12" s="1"/>
  <c r="D80" i="10"/>
  <c r="D84" i="10" s="1"/>
  <c r="E80" i="10"/>
  <c r="E84" i="10" s="1"/>
  <c r="D31" i="12"/>
  <c r="D32" i="12" s="1"/>
  <c r="D83" i="10"/>
  <c r="E49" i="11"/>
  <c r="D49" i="11"/>
  <c r="E31" i="12"/>
  <c r="E32" i="12" s="1"/>
  <c r="E83" i="10"/>
  <c r="H63" i="10"/>
  <c r="H57" i="10" s="1"/>
  <c r="D57" i="10" s="1"/>
  <c r="G49" i="11"/>
  <c r="F49" i="11"/>
  <c r="H16" i="10"/>
  <c r="H18" i="10" s="1"/>
  <c r="H26" i="12"/>
  <c r="G58" i="11"/>
  <c r="G59" i="11" s="1"/>
  <c r="I101" i="10"/>
  <c r="D102" i="10" s="1"/>
  <c r="D103" i="10" s="1"/>
  <c r="I97" i="10"/>
  <c r="D98" i="10" s="1"/>
  <c r="D99" i="10" s="1"/>
  <c r="J101" i="10"/>
  <c r="E102" i="10" s="1"/>
  <c r="J97" i="10"/>
  <c r="E98" i="10" s="1"/>
  <c r="E99" i="10" s="1"/>
  <c r="J54" i="12"/>
  <c r="J53" i="12"/>
  <c r="J52" i="12"/>
  <c r="I25" i="12"/>
  <c r="I58" i="12" s="1"/>
  <c r="I23" i="12"/>
  <c r="I57" i="12" s="1"/>
  <c r="I22" i="12"/>
  <c r="I56" i="12" s="1"/>
  <c r="I20" i="12"/>
  <c r="I54" i="12" s="1"/>
  <c r="I19" i="12"/>
  <c r="I53" i="12" s="1"/>
  <c r="I17" i="12"/>
  <c r="I52" i="12" s="1"/>
  <c r="I13" i="12"/>
  <c r="I12" i="12"/>
  <c r="I9" i="12"/>
  <c r="I8" i="12"/>
  <c r="J14" i="12"/>
  <c r="H68" i="11"/>
  <c r="H67" i="11"/>
  <c r="H57" i="11"/>
  <c r="H37" i="11"/>
  <c r="H31" i="11"/>
  <c r="H19" i="11"/>
  <c r="H12" i="11"/>
  <c r="J89" i="10"/>
  <c r="J91" i="10" s="1"/>
  <c r="I75" i="10"/>
  <c r="J75" i="10"/>
  <c r="J66" i="10"/>
  <c r="I66" i="10"/>
  <c r="J62" i="10"/>
  <c r="I47" i="10"/>
  <c r="J47" i="10"/>
  <c r="I40" i="10"/>
  <c r="J40" i="10"/>
  <c r="J27" i="10"/>
  <c r="I19" i="10"/>
  <c r="I27" i="10" s="1"/>
  <c r="I17" i="10"/>
  <c r="I13" i="10"/>
  <c r="I62" i="10" s="1"/>
  <c r="I11" i="10"/>
  <c r="I10" i="10"/>
  <c r="I9" i="10"/>
  <c r="I8" i="10"/>
  <c r="I7" i="10"/>
  <c r="I5" i="10"/>
  <c r="I4" i="10"/>
  <c r="H91" i="10" s="1"/>
  <c r="J6" i="10"/>
  <c r="J12" i="10" s="1"/>
  <c r="F79" i="10" s="1"/>
  <c r="J16" i="12" l="1"/>
  <c r="F42" i="12"/>
  <c r="F44" i="12" s="1"/>
  <c r="F30" i="12"/>
  <c r="H67" i="10"/>
  <c r="H59" i="10"/>
  <c r="H68" i="10" s="1"/>
  <c r="D67" i="10"/>
  <c r="D59" i="10"/>
  <c r="H39" i="11"/>
  <c r="F31" i="12"/>
  <c r="F83" i="10"/>
  <c r="H26" i="10"/>
  <c r="H20" i="10"/>
  <c r="H35" i="10" s="1"/>
  <c r="H49" i="10" s="1"/>
  <c r="I89" i="10"/>
  <c r="I91" i="10" s="1"/>
  <c r="I14" i="12"/>
  <c r="H21" i="11"/>
  <c r="H58" i="11" s="1"/>
  <c r="H59" i="11" s="1"/>
  <c r="I48" i="10"/>
  <c r="J48" i="10"/>
  <c r="I6" i="10"/>
  <c r="I12" i="10" s="1"/>
  <c r="J14" i="10"/>
  <c r="F80" i="10" s="1"/>
  <c r="F84" i="10" s="1"/>
  <c r="J21" i="12" l="1"/>
  <c r="F36" i="12" s="1"/>
  <c r="F38" i="12" s="1"/>
  <c r="F32" i="12"/>
  <c r="I30" i="12"/>
  <c r="I16" i="12"/>
  <c r="H61" i="10"/>
  <c r="H69" i="10" s="1"/>
  <c r="D61" i="10"/>
  <c r="D69" i="10" s="1"/>
  <c r="D68" i="10"/>
  <c r="G48" i="11"/>
  <c r="E100" i="10"/>
  <c r="E103" i="10" s="1"/>
  <c r="D48" i="11"/>
  <c r="H28" i="10"/>
  <c r="E48" i="11"/>
  <c r="H64" i="11"/>
  <c r="H70" i="11" s="1"/>
  <c r="H72" i="11" s="1"/>
  <c r="J26" i="12"/>
  <c r="F48" i="11"/>
  <c r="I14" i="10"/>
  <c r="I42" i="12"/>
  <c r="I44" i="12" s="1"/>
  <c r="J63" i="10"/>
  <c r="J57" i="10" s="1"/>
  <c r="J16" i="10"/>
  <c r="J18" i="10" s="1"/>
  <c r="K58" i="12"/>
  <c r="K57" i="12"/>
  <c r="K56" i="12"/>
  <c r="K54" i="12"/>
  <c r="K53" i="12"/>
  <c r="K52" i="12"/>
  <c r="K14" i="12"/>
  <c r="K16" i="12" s="1"/>
  <c r="I68" i="11"/>
  <c r="I67" i="11"/>
  <c r="I57" i="11"/>
  <c r="K101" i="10"/>
  <c r="F102" i="10" s="1"/>
  <c r="I37" i="11"/>
  <c r="I31" i="11"/>
  <c r="I19" i="11"/>
  <c r="I12" i="11"/>
  <c r="K97" i="10"/>
  <c r="F98" i="10" s="1"/>
  <c r="F99" i="10" s="1"/>
  <c r="K89" i="10"/>
  <c r="K91" i="10" s="1"/>
  <c r="K75" i="10"/>
  <c r="K66" i="10"/>
  <c r="K62" i="10"/>
  <c r="K47" i="10"/>
  <c r="K40" i="10"/>
  <c r="K27" i="10"/>
  <c r="K6" i="10"/>
  <c r="K12" i="10" s="1"/>
  <c r="G79" i="10" s="1"/>
  <c r="K21" i="12" l="1"/>
  <c r="I21" i="12"/>
  <c r="I36" i="12" s="1"/>
  <c r="I38" i="12" s="1"/>
  <c r="I49" i="12"/>
  <c r="I55" i="12" s="1"/>
  <c r="I60" i="12" s="1"/>
  <c r="G42" i="12"/>
  <c r="G44" i="12" s="1"/>
  <c r="G30" i="12"/>
  <c r="G83" i="10"/>
  <c r="G31" i="12"/>
  <c r="K48" i="10"/>
  <c r="G36" i="12"/>
  <c r="G38" i="12" s="1"/>
  <c r="K14" i="10"/>
  <c r="G80" i="10" s="1"/>
  <c r="G84" i="10" s="1"/>
  <c r="I16" i="10"/>
  <c r="I18" i="10" s="1"/>
  <c r="I63" i="10"/>
  <c r="K26" i="12"/>
  <c r="J59" i="10"/>
  <c r="J61" i="10" s="1"/>
  <c r="J67" i="10"/>
  <c r="J20" i="10"/>
  <c r="F100" i="10" s="1"/>
  <c r="F103" i="10" s="1"/>
  <c r="J26" i="10"/>
  <c r="I39" i="11"/>
  <c r="I21" i="11"/>
  <c r="L61" i="12"/>
  <c r="L58" i="12"/>
  <c r="L57" i="12"/>
  <c r="L56" i="12"/>
  <c r="L54" i="12"/>
  <c r="L53" i="12"/>
  <c r="L52" i="12"/>
  <c r="V61" i="12"/>
  <c r="Q61" i="12"/>
  <c r="W58" i="12"/>
  <c r="V58" i="12"/>
  <c r="U58" i="12"/>
  <c r="T58" i="12"/>
  <c r="R58" i="12"/>
  <c r="Q58" i="12"/>
  <c r="P58" i="12"/>
  <c r="O58" i="12"/>
  <c r="M58" i="12"/>
  <c r="W57" i="12"/>
  <c r="V57" i="12"/>
  <c r="U57" i="12"/>
  <c r="T57" i="12"/>
  <c r="R57" i="12"/>
  <c r="Q57" i="12"/>
  <c r="P57" i="12"/>
  <c r="O57" i="12"/>
  <c r="M57" i="12"/>
  <c r="W56" i="12"/>
  <c r="V56" i="12"/>
  <c r="U56" i="12"/>
  <c r="T56" i="12"/>
  <c r="R56" i="12"/>
  <c r="Q56" i="12"/>
  <c r="P56" i="12"/>
  <c r="O56" i="12"/>
  <c r="M56" i="12"/>
  <c r="W54" i="12"/>
  <c r="V54" i="12"/>
  <c r="U54" i="12"/>
  <c r="T54" i="12"/>
  <c r="R54" i="12"/>
  <c r="Q54" i="12"/>
  <c r="P54" i="12"/>
  <c r="O54" i="12"/>
  <c r="M54" i="12"/>
  <c r="W53" i="12"/>
  <c r="V53" i="12"/>
  <c r="U53" i="12"/>
  <c r="T53" i="12"/>
  <c r="R53" i="12"/>
  <c r="Q53" i="12"/>
  <c r="P53" i="12"/>
  <c r="O53" i="12"/>
  <c r="M53" i="12"/>
  <c r="W52" i="12"/>
  <c r="V52" i="12"/>
  <c r="U52" i="12"/>
  <c r="T52" i="12"/>
  <c r="R52" i="12"/>
  <c r="Q52" i="12"/>
  <c r="P52" i="12"/>
  <c r="O52" i="12"/>
  <c r="M52" i="12"/>
  <c r="I26" i="12" l="1"/>
  <c r="G32" i="12"/>
  <c r="K16" i="10"/>
  <c r="K18" i="10" s="1"/>
  <c r="K63" i="10"/>
  <c r="K57" i="10" s="1"/>
  <c r="I20" i="10"/>
  <c r="I26" i="10"/>
  <c r="J35" i="10"/>
  <c r="J49" i="10" s="1"/>
  <c r="J28" i="10"/>
  <c r="J69" i="10"/>
  <c r="J68" i="10"/>
  <c r="I58" i="11"/>
  <c r="I59" i="11" s="1"/>
  <c r="I64" i="11"/>
  <c r="I70" i="11" s="1"/>
  <c r="I72" i="11" s="1"/>
  <c r="T101" i="10"/>
  <c r="T102" i="10" s="1"/>
  <c r="K67" i="10" l="1"/>
  <c r="K59" i="10"/>
  <c r="K20" i="10"/>
  <c r="G100" i="10" s="1"/>
  <c r="K26" i="10"/>
  <c r="I28" i="10"/>
  <c r="I35" i="10"/>
  <c r="I49" i="10" s="1"/>
  <c r="I100" i="10"/>
  <c r="L14" i="12"/>
  <c r="L16" i="12" s="1"/>
  <c r="J68" i="11"/>
  <c r="J67" i="11"/>
  <c r="J57" i="11"/>
  <c r="J37" i="11"/>
  <c r="J31" i="11"/>
  <c r="J19" i="11"/>
  <c r="J12" i="11"/>
  <c r="L101" i="10"/>
  <c r="G102" i="10" s="1"/>
  <c r="L97" i="10"/>
  <c r="G98" i="10" s="1"/>
  <c r="G99" i="10" s="1"/>
  <c r="L89" i="10"/>
  <c r="L91" i="10" s="1"/>
  <c r="L75" i="10"/>
  <c r="L62" i="10"/>
  <c r="M62" i="10"/>
  <c r="L66" i="10"/>
  <c r="L47" i="10"/>
  <c r="L40" i="10"/>
  <c r="L27" i="10"/>
  <c r="L6" i="10"/>
  <c r="L12" i="10" s="1"/>
  <c r="H79" i="10" s="1"/>
  <c r="L21" i="12" l="1"/>
  <c r="G103" i="10"/>
  <c r="H83" i="10"/>
  <c r="H31" i="12"/>
  <c r="H30" i="12"/>
  <c r="H42" i="12"/>
  <c r="H44" i="12" s="1"/>
  <c r="K61" i="10"/>
  <c r="K69" i="10" s="1"/>
  <c r="K68" i="10"/>
  <c r="K35" i="10"/>
  <c r="K49" i="10" s="1"/>
  <c r="K28" i="10"/>
  <c r="H36" i="12"/>
  <c r="H38" i="12" s="1"/>
  <c r="J39" i="11"/>
  <c r="J21" i="11"/>
  <c r="J64" i="11" s="1"/>
  <c r="J70" i="11" s="1"/>
  <c r="J72" i="11" s="1"/>
  <c r="L48" i="10"/>
  <c r="L14" i="10"/>
  <c r="H80" i="10" s="1"/>
  <c r="H84" i="10" s="1"/>
  <c r="S11" i="12"/>
  <c r="S19" i="12"/>
  <c r="S53" i="12" s="1"/>
  <c r="N19" i="12"/>
  <c r="N53" i="12" s="1"/>
  <c r="M14" i="12"/>
  <c r="K68" i="11"/>
  <c r="K67" i="11"/>
  <c r="K57" i="11"/>
  <c r="M101" i="10"/>
  <c r="H102" i="10" s="1"/>
  <c r="M97" i="10"/>
  <c r="H98" i="10" s="1"/>
  <c r="H99" i="10" s="1"/>
  <c r="K37" i="11"/>
  <c r="K31" i="11"/>
  <c r="K19" i="11"/>
  <c r="K12" i="11"/>
  <c r="M89" i="10"/>
  <c r="M91" i="10" s="1"/>
  <c r="M16" i="12" l="1"/>
  <c r="H32" i="12"/>
  <c r="J42" i="12"/>
  <c r="J44" i="12" s="1"/>
  <c r="J30" i="12"/>
  <c r="K39" i="11"/>
  <c r="K21" i="11"/>
  <c r="K58" i="11" s="1"/>
  <c r="K59" i="11" s="1"/>
  <c r="L26" i="12"/>
  <c r="J58" i="11"/>
  <c r="J59" i="11" s="1"/>
  <c r="L16" i="10"/>
  <c r="L18" i="10" s="1"/>
  <c r="L63" i="10"/>
  <c r="L57" i="10" s="1"/>
  <c r="M21" i="12" l="1"/>
  <c r="M49" i="12"/>
  <c r="M55" i="12" s="1"/>
  <c r="L49" i="12"/>
  <c r="L55" i="12" s="1"/>
  <c r="L60" i="12" s="1"/>
  <c r="J49" i="12"/>
  <c r="J55" i="12" s="1"/>
  <c r="J60" i="12" s="1"/>
  <c r="K49" i="12"/>
  <c r="K55" i="12" s="1"/>
  <c r="K60" i="12" s="1"/>
  <c r="J36" i="12"/>
  <c r="J38" i="12" s="1"/>
  <c r="K64" i="11"/>
  <c r="K70" i="11" s="1"/>
  <c r="K72" i="11" s="1"/>
  <c r="L20" i="10"/>
  <c r="H100" i="10" s="1"/>
  <c r="H103" i="10" s="1"/>
  <c r="L26" i="10"/>
  <c r="L67" i="10"/>
  <c r="L59" i="10"/>
  <c r="M26" i="12"/>
  <c r="M75" i="10"/>
  <c r="M66" i="10"/>
  <c r="L68" i="10" l="1"/>
  <c r="L61" i="10"/>
  <c r="L69" i="10" s="1"/>
  <c r="L35" i="10"/>
  <c r="L49" i="10" s="1"/>
  <c r="L28" i="10"/>
  <c r="M47" i="10" l="1"/>
  <c r="N47" i="10"/>
  <c r="M40" i="10"/>
  <c r="M27" i="10"/>
  <c r="M6" i="10"/>
  <c r="M12" i="10" s="1"/>
  <c r="M48" i="10" l="1"/>
  <c r="I49" i="11" s="1"/>
  <c r="J79" i="10"/>
  <c r="I79" i="10"/>
  <c r="H49" i="11"/>
  <c r="M14" i="10"/>
  <c r="J49" i="11" l="1"/>
  <c r="K49" i="11"/>
  <c r="J80" i="10"/>
  <c r="J84" i="10" s="1"/>
  <c r="I80" i="10"/>
  <c r="I84" i="10" s="1"/>
  <c r="J83" i="10"/>
  <c r="J31" i="12"/>
  <c r="J32" i="12" s="1"/>
  <c r="I31" i="12"/>
  <c r="I32" i="12" s="1"/>
  <c r="I83" i="10"/>
  <c r="M16" i="10"/>
  <c r="M18" i="10" s="1"/>
  <c r="M63" i="10"/>
  <c r="O66" i="10"/>
  <c r="P66" i="10"/>
  <c r="Q66" i="10"/>
  <c r="R66" i="10"/>
  <c r="S66" i="10"/>
  <c r="T66" i="10"/>
  <c r="U66" i="10"/>
  <c r="V66" i="10"/>
  <c r="W66" i="10"/>
  <c r="N66" i="10"/>
  <c r="M57" i="10" l="1"/>
  <c r="M59" i="10" s="1"/>
  <c r="M20" i="10"/>
  <c r="M26" i="10"/>
  <c r="N25" i="12"/>
  <c r="N58" i="12" s="1"/>
  <c r="N23" i="12"/>
  <c r="N57" i="12" s="1"/>
  <c r="N22" i="12"/>
  <c r="N56" i="12" s="1"/>
  <c r="N20" i="12"/>
  <c r="N54" i="12" s="1"/>
  <c r="N17" i="12"/>
  <c r="N52" i="12" s="1"/>
  <c r="N13" i="12"/>
  <c r="N12" i="12"/>
  <c r="N11" i="12"/>
  <c r="N9" i="12"/>
  <c r="N8" i="12"/>
  <c r="M67" i="10" l="1"/>
  <c r="I57" i="10"/>
  <c r="I48" i="11"/>
  <c r="J100" i="10"/>
  <c r="H48" i="11"/>
  <c r="M28" i="10"/>
  <c r="K48" i="11"/>
  <c r="J48" i="11"/>
  <c r="M35" i="10"/>
  <c r="M49" i="10" s="1"/>
  <c r="M68" i="10"/>
  <c r="M61" i="10"/>
  <c r="M69" i="10" s="1"/>
  <c r="N19" i="10"/>
  <c r="N17" i="10"/>
  <c r="N13" i="10"/>
  <c r="N11" i="10"/>
  <c r="N10" i="10"/>
  <c r="N9" i="10"/>
  <c r="N8" i="10"/>
  <c r="N7" i="10"/>
  <c r="N5" i="10"/>
  <c r="S4" i="10"/>
  <c r="N4" i="10"/>
  <c r="I67" i="10" l="1"/>
  <c r="I59" i="10"/>
  <c r="N89" i="10"/>
  <c r="S89" i="10"/>
  <c r="O89" i="10"/>
  <c r="N101" i="10"/>
  <c r="I102" i="10" s="1"/>
  <c r="I103" i="10" s="1"/>
  <c r="O101" i="10"/>
  <c r="J102" i="10" s="1"/>
  <c r="J103" i="10" s="1"/>
  <c r="N97" i="10"/>
  <c r="I98" i="10" s="1"/>
  <c r="I99" i="10" s="1"/>
  <c r="O97" i="10"/>
  <c r="J98" i="10" s="1"/>
  <c r="J99" i="10" s="1"/>
  <c r="I61" i="10" l="1"/>
  <c r="I69" i="10" s="1"/>
  <c r="I68" i="10"/>
  <c r="O14" i="12"/>
  <c r="O16" i="12" s="1"/>
  <c r="N14" i="12"/>
  <c r="N16" i="12" s="1"/>
  <c r="L68" i="11"/>
  <c r="L67" i="11"/>
  <c r="L57" i="11"/>
  <c r="L44" i="11"/>
  <c r="L37" i="11"/>
  <c r="L31" i="11"/>
  <c r="L19" i="11"/>
  <c r="L12" i="11"/>
  <c r="O6" i="10"/>
  <c r="O12" i="10" s="1"/>
  <c r="K79" i="10" s="1"/>
  <c r="K83" i="10" s="1"/>
  <c r="N6" i="10"/>
  <c r="N12" i="10" s="1"/>
  <c r="O47" i="10"/>
  <c r="O40" i="10"/>
  <c r="N40" i="10"/>
  <c r="N62" i="10"/>
  <c r="O62" i="10"/>
  <c r="O75" i="10"/>
  <c r="N75" i="10"/>
  <c r="N91" i="10"/>
  <c r="O91" i="10"/>
  <c r="N21" i="12" l="1"/>
  <c r="N49" i="12"/>
  <c r="N55" i="12" s="1"/>
  <c r="O21" i="12"/>
  <c r="K36" i="12" s="1"/>
  <c r="K38" i="12" s="1"/>
  <c r="K30" i="12"/>
  <c r="K42" i="12"/>
  <c r="K44" i="12" s="1"/>
  <c r="K31" i="12"/>
  <c r="N42" i="12"/>
  <c r="N44" i="12" s="1"/>
  <c r="N30" i="12"/>
  <c r="L39" i="11"/>
  <c r="L21" i="11"/>
  <c r="L64" i="11" s="1"/>
  <c r="L70" i="11" s="1"/>
  <c r="L72" i="11" s="1"/>
  <c r="O48" i="10"/>
  <c r="N48" i="10"/>
  <c r="L49" i="11" s="1"/>
  <c r="N14" i="10"/>
  <c r="O14" i="10"/>
  <c r="K80" i="10" s="1"/>
  <c r="K84" i="10" s="1"/>
  <c r="K32" i="12" l="1"/>
  <c r="N36" i="12"/>
  <c r="N38" i="12" s="1"/>
  <c r="N26" i="12"/>
  <c r="O26" i="12"/>
  <c r="L58" i="11"/>
  <c r="L59" i="11" s="1"/>
  <c r="N63" i="10"/>
  <c r="N57" i="10" s="1"/>
  <c r="N16" i="10"/>
  <c r="N18" i="10" s="1"/>
  <c r="O16" i="10"/>
  <c r="O18" i="10" s="1"/>
  <c r="O63" i="10"/>
  <c r="O57" i="10" s="1"/>
  <c r="N20" i="10" l="1"/>
  <c r="N100" i="10" s="1"/>
  <c r="N59" i="10"/>
  <c r="N67" i="10"/>
  <c r="O59" i="10"/>
  <c r="O67" i="10"/>
  <c r="O20" i="10"/>
  <c r="K100" i="10" s="1"/>
  <c r="P14" i="12"/>
  <c r="P16" i="12" s="1"/>
  <c r="M68" i="11"/>
  <c r="M67" i="11"/>
  <c r="M57" i="11"/>
  <c r="M44" i="11"/>
  <c r="M37" i="11"/>
  <c r="M31" i="11"/>
  <c r="M19" i="11"/>
  <c r="M12" i="11"/>
  <c r="P101" i="10"/>
  <c r="K102" i="10" s="1"/>
  <c r="P97" i="10"/>
  <c r="K98" i="10" s="1"/>
  <c r="K99" i="10" s="1"/>
  <c r="P89" i="10"/>
  <c r="P91" i="10" s="1"/>
  <c r="P75" i="10"/>
  <c r="P62" i="10"/>
  <c r="P47" i="10"/>
  <c r="P40" i="10"/>
  <c r="P6" i="10"/>
  <c r="P12" i="10" s="1"/>
  <c r="P21" i="12" l="1"/>
  <c r="M39" i="11"/>
  <c r="K103" i="10"/>
  <c r="L79" i="10"/>
  <c r="L83" i="10" s="1"/>
  <c r="L30" i="12"/>
  <c r="L42" i="12"/>
  <c r="L44" i="12" s="1"/>
  <c r="L36" i="12"/>
  <c r="L38" i="12" s="1"/>
  <c r="M21" i="11"/>
  <c r="M58" i="11" s="1"/>
  <c r="M59" i="11" s="1"/>
  <c r="P14" i="10"/>
  <c r="P48" i="10"/>
  <c r="N61" i="10"/>
  <c r="N69" i="10" s="1"/>
  <c r="N68" i="10"/>
  <c r="L48" i="11"/>
  <c r="L52" i="11" s="1"/>
  <c r="N35" i="10"/>
  <c r="N49" i="10" s="1"/>
  <c r="O35" i="10"/>
  <c r="O49" i="10" s="1"/>
  <c r="O61" i="10"/>
  <c r="O69" i="10" s="1"/>
  <c r="O68" i="10"/>
  <c r="P26" i="12" l="1"/>
  <c r="I44" i="11"/>
  <c r="I52" i="11" s="1"/>
  <c r="H44" i="11"/>
  <c r="H52" i="11" s="1"/>
  <c r="M64" i="11"/>
  <c r="M70" i="11" s="1"/>
  <c r="M72" i="11" s="1"/>
  <c r="L80" i="10"/>
  <c r="L84" i="10" s="1"/>
  <c r="K44" i="11"/>
  <c r="K52" i="11" s="1"/>
  <c r="J44" i="11"/>
  <c r="J52" i="11" s="1"/>
  <c r="L31" i="12"/>
  <c r="L32" i="12" s="1"/>
  <c r="P16" i="10"/>
  <c r="P18" i="10" s="1"/>
  <c r="P63" i="10"/>
  <c r="P57" i="10" s="1"/>
  <c r="E44" i="11" l="1"/>
  <c r="E52" i="11" s="1"/>
  <c r="D44" i="11"/>
  <c r="D52" i="11" s="1"/>
  <c r="C44" i="11" s="1"/>
  <c r="C52" i="11" s="1"/>
  <c r="G44" i="11"/>
  <c r="G52" i="11" s="1"/>
  <c r="F44" i="11"/>
  <c r="F52" i="11" s="1"/>
  <c r="P59" i="10"/>
  <c r="P67" i="10"/>
  <c r="P20" i="10"/>
  <c r="L100" i="10" l="1"/>
  <c r="P35" i="10"/>
  <c r="P61" i="10"/>
  <c r="P69" i="10" s="1"/>
  <c r="P68" i="10"/>
  <c r="S25" i="12"/>
  <c r="S58" i="12" s="1"/>
  <c r="S23" i="12"/>
  <c r="S57" i="12" s="1"/>
  <c r="S22" i="12"/>
  <c r="S56" i="12" s="1"/>
  <c r="S20" i="12"/>
  <c r="S54" i="12" s="1"/>
  <c r="S17" i="12"/>
  <c r="S52" i="12" s="1"/>
  <c r="S13" i="12"/>
  <c r="S12" i="12"/>
  <c r="S9" i="12"/>
  <c r="S8" i="12"/>
  <c r="S6" i="10"/>
  <c r="P49" i="10" l="1"/>
  <c r="Q101" i="10" l="1"/>
  <c r="L102" i="10" s="1"/>
  <c r="L103" i="10" s="1"/>
  <c r="Q97" i="10"/>
  <c r="L98" i="10" s="1"/>
  <c r="L99" i="10" s="1"/>
  <c r="Q62" i="10"/>
  <c r="Q14" i="12" l="1"/>
  <c r="Q16" i="12" s="1"/>
  <c r="N68" i="11"/>
  <c r="N67" i="11"/>
  <c r="N57" i="11"/>
  <c r="N44" i="11"/>
  <c r="N37" i="11"/>
  <c r="N31" i="11"/>
  <c r="N19" i="11"/>
  <c r="N12" i="11"/>
  <c r="Q21" i="12" l="1"/>
  <c r="M42" i="12"/>
  <c r="M44" i="12" s="1"/>
  <c r="M30" i="12"/>
  <c r="M36" i="12"/>
  <c r="M38" i="12" s="1"/>
  <c r="N39" i="11"/>
  <c r="N21" i="11"/>
  <c r="N58" i="11" s="1"/>
  <c r="N59" i="11" s="1"/>
  <c r="Q89" i="10"/>
  <c r="Q91" i="10" s="1"/>
  <c r="R89" i="10"/>
  <c r="Q75" i="10"/>
  <c r="Q47" i="10"/>
  <c r="Q40" i="10"/>
  <c r="Q6" i="10"/>
  <c r="Q12" i="10" s="1"/>
  <c r="M79" i="10" s="1"/>
  <c r="M31" i="12" l="1"/>
  <c r="M32" i="12" s="1"/>
  <c r="M83" i="10"/>
  <c r="Q26" i="12"/>
  <c r="N64" i="11"/>
  <c r="N70" i="11" s="1"/>
  <c r="N72" i="11" s="1"/>
  <c r="Q48" i="10"/>
  <c r="Q14" i="10"/>
  <c r="M80" i="10" s="1"/>
  <c r="M84" i="10" s="1"/>
  <c r="Q16" i="10" l="1"/>
  <c r="Q18" i="10" s="1"/>
  <c r="Q63" i="10"/>
  <c r="Q57" i="10" s="1"/>
  <c r="W101" i="10"/>
  <c r="V101" i="10"/>
  <c r="U101" i="10"/>
  <c r="O102" i="10"/>
  <c r="R101" i="10"/>
  <c r="R97" i="10"/>
  <c r="M98" i="10" s="1"/>
  <c r="M99" i="10" s="1"/>
  <c r="Q102" i="10" l="1"/>
  <c r="V102" i="10"/>
  <c r="P102" i="10"/>
  <c r="U102" i="10"/>
  <c r="R102" i="10"/>
  <c r="M102" i="10"/>
  <c r="Q67" i="10"/>
  <c r="Q59" i="10"/>
  <c r="Q20" i="10"/>
  <c r="R14" i="12"/>
  <c r="R16" i="12" s="1"/>
  <c r="O68" i="11"/>
  <c r="O67" i="11"/>
  <c r="O44" i="11"/>
  <c r="R21" i="12" l="1"/>
  <c r="R49" i="12"/>
  <c r="Q49" i="12"/>
  <c r="O49" i="12"/>
  <c r="O55" i="12" s="1"/>
  <c r="P49" i="12"/>
  <c r="O30" i="12"/>
  <c r="R55" i="12"/>
  <c r="Q55" i="12"/>
  <c r="P55" i="12"/>
  <c r="M100" i="10"/>
  <c r="M103" i="10" s="1"/>
  <c r="O42" i="12"/>
  <c r="O44" i="12" s="1"/>
  <c r="Q35" i="10"/>
  <c r="Q68" i="10"/>
  <c r="Q61" i="10"/>
  <c r="Q69" i="10" s="1"/>
  <c r="O36" i="12" l="1"/>
  <c r="O38" i="12" s="1"/>
  <c r="Q49" i="10"/>
  <c r="R26" i="12"/>
  <c r="R75" i="10"/>
  <c r="O37" i="11" l="1"/>
  <c r="O31" i="11"/>
  <c r="O19" i="11"/>
  <c r="O12" i="11"/>
  <c r="R6" i="10"/>
  <c r="R12" i="10" s="1"/>
  <c r="O79" i="10" l="1"/>
  <c r="N79" i="10"/>
  <c r="R14" i="10"/>
  <c r="O39" i="11"/>
  <c r="O21" i="11"/>
  <c r="O64" i="11" s="1"/>
  <c r="O70" i="11" s="1"/>
  <c r="O72" i="11" s="1"/>
  <c r="S47" i="10"/>
  <c r="N83" i="10" l="1"/>
  <c r="N31" i="12"/>
  <c r="N32" i="12" s="1"/>
  <c r="O83" i="10"/>
  <c r="O31" i="12"/>
  <c r="O32" i="12" s="1"/>
  <c r="O80" i="10"/>
  <c r="O84" i="10" s="1"/>
  <c r="N80" i="10"/>
  <c r="N84" i="10" s="1"/>
  <c r="R16" i="10"/>
  <c r="R18" i="10" s="1"/>
  <c r="R47" i="10"/>
  <c r="R40" i="10"/>
  <c r="T47" i="10"/>
  <c r="U47" i="10"/>
  <c r="V47" i="10"/>
  <c r="W47" i="10"/>
  <c r="T40" i="10"/>
  <c r="U40" i="10"/>
  <c r="V40" i="10"/>
  <c r="W40" i="10"/>
  <c r="S40" i="10"/>
  <c r="S48" i="10" s="1"/>
  <c r="B35" i="10"/>
  <c r="R20" i="10" l="1"/>
  <c r="O100" i="10" s="1"/>
  <c r="O103" i="10" s="1"/>
  <c r="R48" i="10"/>
  <c r="M49" i="11" s="1"/>
  <c r="P49" i="11"/>
  <c r="T48" i="10"/>
  <c r="W48" i="10"/>
  <c r="V48" i="10"/>
  <c r="U48" i="10"/>
  <c r="N49" i="11" l="1"/>
  <c r="O49" i="11"/>
  <c r="O48" i="11"/>
  <c r="R35" i="10"/>
  <c r="Q49" i="11"/>
  <c r="S49" i="11"/>
  <c r="R49" i="11"/>
  <c r="N48" i="11" l="1"/>
  <c r="N52" i="11" s="1"/>
  <c r="M48" i="11"/>
  <c r="M52" i="11" s="1"/>
  <c r="O52" i="11"/>
  <c r="R49" i="10"/>
  <c r="T97" i="10"/>
  <c r="S97" i="10"/>
  <c r="W97" i="10"/>
  <c r="V97" i="10"/>
  <c r="U97" i="10"/>
  <c r="S101" i="10"/>
  <c r="N102" i="10" l="1"/>
  <c r="N103" i="10" s="1"/>
  <c r="S102" i="10"/>
  <c r="N98" i="10"/>
  <c r="N99" i="10" s="1"/>
  <c r="S98" i="10"/>
  <c r="S99" i="10" s="1"/>
  <c r="P98" i="10"/>
  <c r="P99" i="10" s="1"/>
  <c r="U98" i="10"/>
  <c r="O98" i="10"/>
  <c r="O99" i="10" s="1"/>
  <c r="T98" i="10"/>
  <c r="T99" i="10" s="1"/>
  <c r="Q98" i="10"/>
  <c r="Q99" i="10" s="1"/>
  <c r="V98" i="10"/>
  <c r="V99" i="10" s="1"/>
  <c r="R98" i="10"/>
  <c r="R99" i="10" s="1"/>
  <c r="W99" i="10"/>
  <c r="U99" i="10"/>
  <c r="O58" i="11" l="1"/>
  <c r="O57" i="11"/>
  <c r="O59" i="11" l="1"/>
  <c r="R91" i="10"/>
  <c r="R63" i="10"/>
  <c r="R62" i="10"/>
  <c r="R57" i="10" s="1"/>
  <c r="R67" i="10" l="1"/>
  <c r="R59" i="10"/>
  <c r="R68" i="10" l="1"/>
  <c r="R61" i="10"/>
  <c r="R69" i="10" s="1"/>
  <c r="S91" i="10" l="1"/>
  <c r="T75" i="10"/>
  <c r="S14" i="12"/>
  <c r="S16" i="12" s="1"/>
  <c r="T14" i="12"/>
  <c r="T16" i="12" s="1"/>
  <c r="V14" i="12"/>
  <c r="V16" i="12" s="1"/>
  <c r="W14" i="12"/>
  <c r="U14" i="12"/>
  <c r="S21" i="12" l="1"/>
  <c r="S49" i="12"/>
  <c r="V21" i="12"/>
  <c r="V26" i="12" s="1"/>
  <c r="T21" i="12"/>
  <c r="W16" i="12"/>
  <c r="V49" i="12" s="1"/>
  <c r="V55" i="12" s="1"/>
  <c r="U16" i="12"/>
  <c r="S42" i="12"/>
  <c r="S55" i="12"/>
  <c r="P30" i="12"/>
  <c r="P42" i="12"/>
  <c r="P44" i="12" s="1"/>
  <c r="Q30" i="12"/>
  <c r="Q42" i="12"/>
  <c r="Q44" i="12" s="1"/>
  <c r="T42" i="12"/>
  <c r="T30" i="12"/>
  <c r="R30" i="12"/>
  <c r="R42" i="12"/>
  <c r="R44" i="12" s="1"/>
  <c r="S30" i="12"/>
  <c r="P68" i="11"/>
  <c r="P67" i="11"/>
  <c r="P37" i="11"/>
  <c r="P31" i="11"/>
  <c r="P12" i="11"/>
  <c r="Q19" i="11"/>
  <c r="P19" i="11"/>
  <c r="P57" i="11"/>
  <c r="T91" i="10"/>
  <c r="U21" i="12" l="1"/>
  <c r="U49" i="12"/>
  <c r="U55" i="12" s="1"/>
  <c r="T49" i="12"/>
  <c r="T55" i="12" s="1"/>
  <c r="W21" i="12"/>
  <c r="W26" i="12" s="1"/>
  <c r="W49" i="12"/>
  <c r="W55" i="12" s="1"/>
  <c r="R36" i="12"/>
  <c r="R38" i="12" s="1"/>
  <c r="T26" i="12"/>
  <c r="P36" i="12"/>
  <c r="P38" i="12" s="1"/>
  <c r="U26" i="12"/>
  <c r="Q36" i="12"/>
  <c r="Q38" i="12" s="1"/>
  <c r="S26" i="12"/>
  <c r="S36" i="12"/>
  <c r="P39" i="11"/>
  <c r="P21" i="11"/>
  <c r="S60" i="10"/>
  <c r="S58" i="10"/>
  <c r="U91" i="10" l="1"/>
  <c r="V91" i="10"/>
  <c r="W91" i="10"/>
  <c r="V62" i="10" l="1"/>
  <c r="W62" i="10"/>
  <c r="U62" i="10"/>
  <c r="T62" i="10"/>
  <c r="S62" i="10"/>
  <c r="U27" i="10"/>
  <c r="U28" i="10" s="1"/>
  <c r="T38" i="12" l="1"/>
  <c r="S38" i="12"/>
  <c r="R67" i="11" l="1"/>
  <c r="S67" i="11"/>
  <c r="Q67" i="11"/>
  <c r="R68" i="11"/>
  <c r="S68" i="11"/>
  <c r="Q68" i="11"/>
  <c r="W6" i="10" l="1"/>
  <c r="W12" i="10" s="1"/>
  <c r="V6" i="10"/>
  <c r="V12" i="10" s="1"/>
  <c r="U6" i="10"/>
  <c r="U12" i="10" s="1"/>
  <c r="T6" i="10"/>
  <c r="T12" i="10" s="1"/>
  <c r="S12" i="10"/>
  <c r="S79" i="10" s="1"/>
  <c r="R37" i="11"/>
  <c r="S37" i="11"/>
  <c r="Q37" i="11"/>
  <c r="R31" i="11"/>
  <c r="S31" i="11"/>
  <c r="Q31" i="11"/>
  <c r="R19" i="11"/>
  <c r="S19" i="11"/>
  <c r="S12" i="11"/>
  <c r="R12" i="11"/>
  <c r="Q12" i="11"/>
  <c r="S31" i="12" l="1"/>
  <c r="S83" i="10"/>
  <c r="T79" i="10"/>
  <c r="T31" i="12" s="1"/>
  <c r="P79" i="10"/>
  <c r="R79" i="10"/>
  <c r="Q79" i="10"/>
  <c r="S39" i="11"/>
  <c r="R39" i="11"/>
  <c r="Q39" i="11"/>
  <c r="R21" i="11"/>
  <c r="R64" i="11" s="1"/>
  <c r="R70" i="11" s="1"/>
  <c r="R72" i="11" s="1"/>
  <c r="S14" i="10"/>
  <c r="S80" i="10" s="1"/>
  <c r="T14" i="10"/>
  <c r="P80" i="10" s="1"/>
  <c r="P84" i="10" s="1"/>
  <c r="U14" i="10"/>
  <c r="W14" i="10"/>
  <c r="V14" i="10"/>
  <c r="Q21" i="11"/>
  <c r="Q64" i="11" s="1"/>
  <c r="Q70" i="11" s="1"/>
  <c r="Q72" i="11" s="1"/>
  <c r="S21" i="11"/>
  <c r="S64" i="11" s="1"/>
  <c r="S70" i="11" s="1"/>
  <c r="S72" i="11" s="1"/>
  <c r="P64" i="11"/>
  <c r="P70" i="11" s="1"/>
  <c r="P72" i="11" s="1"/>
  <c r="T83" i="10" l="1"/>
  <c r="V83" i="10"/>
  <c r="V31" i="12"/>
  <c r="Q83" i="10"/>
  <c r="Q31" i="12"/>
  <c r="Q32" i="12" s="1"/>
  <c r="P83" i="10"/>
  <c r="P31" i="12"/>
  <c r="P32" i="12" s="1"/>
  <c r="U83" i="10"/>
  <c r="U31" i="12"/>
  <c r="R83" i="10"/>
  <c r="R31" i="12"/>
  <c r="R32" i="12" s="1"/>
  <c r="W83" i="10"/>
  <c r="W31" i="12"/>
  <c r="Q80" i="10"/>
  <c r="Q84" i="10" s="1"/>
  <c r="U84" i="10"/>
  <c r="V63" i="10"/>
  <c r="V57" i="10" s="1"/>
  <c r="V84" i="10"/>
  <c r="S63" i="10"/>
  <c r="S57" i="10" s="1"/>
  <c r="S84" i="10"/>
  <c r="W63" i="10"/>
  <c r="W57" i="10" s="1"/>
  <c r="W84" i="10"/>
  <c r="T63" i="10"/>
  <c r="T57" i="10" s="1"/>
  <c r="R80" i="10"/>
  <c r="R84" i="10" s="1"/>
  <c r="T80" i="10"/>
  <c r="T84" i="10" s="1"/>
  <c r="U63" i="10"/>
  <c r="U57" i="10" s="1"/>
  <c r="U16" i="10"/>
  <c r="U18" i="10" s="1"/>
  <c r="S32" i="12"/>
  <c r="T32" i="12"/>
  <c r="V16" i="10"/>
  <c r="V18" i="10" s="1"/>
  <c r="W16" i="10"/>
  <c r="W18" i="10" s="1"/>
  <c r="T16" i="10"/>
  <c r="T18" i="10" s="1"/>
  <c r="S16" i="10"/>
  <c r="S18" i="10" s="1"/>
  <c r="S67" i="10" l="1"/>
  <c r="S59" i="10"/>
  <c r="S68" i="10" s="1"/>
  <c r="T67" i="10"/>
  <c r="T59" i="10"/>
  <c r="T20" i="10"/>
  <c r="W20" i="10"/>
  <c r="S20" i="10"/>
  <c r="U20" i="10"/>
  <c r="V20" i="10"/>
  <c r="Q58" i="11"/>
  <c r="R58" i="11"/>
  <c r="S58" i="11"/>
  <c r="P58" i="11"/>
  <c r="P59" i="11" s="1"/>
  <c r="Q57" i="11"/>
  <c r="Q59" i="11" s="1"/>
  <c r="R57" i="11"/>
  <c r="R59" i="11" s="1"/>
  <c r="S57" i="11"/>
  <c r="S59" i="11" s="1"/>
  <c r="U100" i="10" l="1"/>
  <c r="V100" i="10"/>
  <c r="V103" i="10" s="1"/>
  <c r="P100" i="10"/>
  <c r="P103" i="10" s="1"/>
  <c r="T100" i="10"/>
  <c r="T103" i="10" s="1"/>
  <c r="W103" i="10"/>
  <c r="T35" i="10"/>
  <c r="T49" i="10" s="1"/>
  <c r="Q100" i="10"/>
  <c r="Q103" i="10" s="1"/>
  <c r="R100" i="10"/>
  <c r="R103" i="10" s="1"/>
  <c r="U103" i="10"/>
  <c r="W75" i="10"/>
  <c r="W35" i="10"/>
  <c r="V75" i="10"/>
  <c r="V35" i="10"/>
  <c r="U75" i="10"/>
  <c r="U35" i="10"/>
  <c r="S35" i="10"/>
  <c r="S49" i="10" s="1"/>
  <c r="P48" i="11"/>
  <c r="P52" i="11" s="1"/>
  <c r="S100" i="10"/>
  <c r="S103" i="10" s="1"/>
  <c r="S61" i="10"/>
  <c r="S69" i="10" s="1"/>
  <c r="T61" i="10"/>
  <c r="T69" i="10" s="1"/>
  <c r="T68" i="10"/>
  <c r="S74" i="10"/>
  <c r="S75" i="10" s="1"/>
  <c r="T44" i="12"/>
  <c r="U44" i="12"/>
  <c r="V44" i="12"/>
  <c r="W44" i="12"/>
  <c r="S44" i="12"/>
  <c r="V38" i="12"/>
  <c r="W38" i="12"/>
  <c r="U38" i="12"/>
  <c r="Q48" i="11" l="1"/>
  <c r="Q52" i="11" s="1"/>
  <c r="U49" i="10"/>
  <c r="S48" i="11"/>
  <c r="W49" i="10"/>
  <c r="R48" i="11"/>
  <c r="R52" i="11" s="1"/>
  <c r="V49" i="10"/>
  <c r="W32" i="12"/>
  <c r="V32" i="12"/>
  <c r="U32" i="12"/>
  <c r="W66" i="12" l="1"/>
  <c r="V66" i="12"/>
  <c r="S66" i="12"/>
  <c r="U66" i="12"/>
  <c r="T66" i="12"/>
  <c r="V68" i="12" l="1"/>
  <c r="V67" i="12"/>
  <c r="S67" i="12"/>
  <c r="S68" i="12"/>
  <c r="T67" i="12"/>
  <c r="T68" i="12"/>
  <c r="W68" i="12"/>
  <c r="W67" i="12"/>
  <c r="U68" i="12"/>
  <c r="U67" i="12"/>
  <c r="N66" i="12" l="1"/>
  <c r="Q66" i="12"/>
  <c r="O66" i="12"/>
  <c r="P66" i="12"/>
  <c r="R66" i="12"/>
  <c r="W67" i="10"/>
  <c r="W59" i="10"/>
  <c r="W68" i="10" s="1"/>
  <c r="I48" i="12" l="1"/>
  <c r="I66" i="12" s="1"/>
  <c r="J48" i="12"/>
  <c r="J66" i="12" s="1"/>
  <c r="J67" i="12" s="1"/>
  <c r="K48" i="12"/>
  <c r="K66" i="12" s="1"/>
  <c r="K67" i="12" s="1"/>
  <c r="R68" i="12"/>
  <c r="R67" i="12"/>
  <c r="N67" i="12"/>
  <c r="M48" i="12"/>
  <c r="M66" i="12" s="1"/>
  <c r="L48" i="12"/>
  <c r="L66" i="12" s="1"/>
  <c r="N68" i="12"/>
  <c r="P67" i="12"/>
  <c r="P68" i="12"/>
  <c r="O67" i="12"/>
  <c r="O68" i="12"/>
  <c r="Q68" i="12"/>
  <c r="Q67" i="12"/>
  <c r="W61" i="10"/>
  <c r="W69" i="10" s="1"/>
  <c r="E48" i="12" l="1"/>
  <c r="E66" i="12" s="1"/>
  <c r="E67" i="12" s="1"/>
  <c r="D48" i="12"/>
  <c r="D66" i="12" s="1"/>
  <c r="G48" i="12"/>
  <c r="F48" i="12"/>
  <c r="F66" i="12" s="1"/>
  <c r="F67" i="12" s="1"/>
  <c r="I67" i="12"/>
  <c r="H48" i="12"/>
  <c r="H66" i="12" s="1"/>
  <c r="H67" i="12" s="1"/>
  <c r="L67" i="12"/>
  <c r="M67" i="12"/>
  <c r="S52" i="11"/>
  <c r="D67" i="12" l="1"/>
  <c r="C48" i="12"/>
  <c r="C66" i="12" s="1"/>
  <c r="C67" i="12" s="1"/>
  <c r="G66" i="12"/>
  <c r="G67" i="12" s="1"/>
  <c r="V67" i="10"/>
  <c r="V59" i="10"/>
  <c r="V68" i="10" s="1"/>
  <c r="V61" i="10" l="1"/>
  <c r="V69" i="10" l="1"/>
  <c r="U67" i="10"/>
  <c r="U59" i="10"/>
  <c r="U61" i="10" s="1"/>
  <c r="U69" i="10" l="1"/>
  <c r="U68" i="10"/>
</calcChain>
</file>

<file path=xl/sharedStrings.xml><?xml version="1.0" encoding="utf-8"?>
<sst xmlns="http://schemas.openxmlformats.org/spreadsheetml/2006/main" count="651" uniqueCount="297">
  <si>
    <t>Average number of employees</t>
  </si>
  <si>
    <t>Capital employed</t>
  </si>
  <si>
    <t>Cash conversion ratio</t>
  </si>
  <si>
    <t>Debt/equity ratio, %</t>
  </si>
  <si>
    <t>Discontinuing operations</t>
  </si>
  <si>
    <t>Dividend yield</t>
  </si>
  <si>
    <t xml:space="preserve">Earnings per share </t>
  </si>
  <si>
    <t>EBIT</t>
  </si>
  <si>
    <t xml:space="preserve">EBIT excluding items affecting comparability </t>
  </si>
  <si>
    <t>EBIT margin excluding items affecting comparability,%</t>
  </si>
  <si>
    <t xml:space="preserve">EBITA </t>
  </si>
  <si>
    <t xml:space="preserve">EBITA margin, % </t>
  </si>
  <si>
    <t>EBITDA</t>
  </si>
  <si>
    <t>EBITDA margin, %</t>
  </si>
  <si>
    <t>EBITDA/Net interest income/expense</t>
  </si>
  <si>
    <t>Equity/assets ratio</t>
  </si>
  <si>
    <t>Equity method</t>
  </si>
  <si>
    <t>Free cash flow</t>
  </si>
  <si>
    <t>Free cash flow per share</t>
  </si>
  <si>
    <t>Items affecting comparability</t>
  </si>
  <si>
    <t>Net debt</t>
  </si>
  <si>
    <t xml:space="preserve">Net debt/EBITDA </t>
  </si>
  <si>
    <t xml:space="preserve">Number of employees at year-end </t>
  </si>
  <si>
    <t>Operating cash flow</t>
  </si>
  <si>
    <t>Operating cash flow per share</t>
  </si>
  <si>
    <t>Organic growth</t>
  </si>
  <si>
    <t>P/E ratio</t>
  </si>
  <si>
    <t>Pro forma</t>
  </si>
  <si>
    <t>Rate of capital turnover</t>
  </si>
  <si>
    <t>Return on capital employed, %</t>
  </si>
  <si>
    <t xml:space="preserve">Return on shareholders’ equity, % </t>
  </si>
  <si>
    <t xml:space="preserve">Definitions </t>
  </si>
  <si>
    <t>Trelleborg AB</t>
  </si>
  <si>
    <t>Description</t>
  </si>
  <si>
    <t>Sheet name</t>
  </si>
  <si>
    <t>Currency/value</t>
  </si>
  <si>
    <t>Trelleborg uses the following alternative performance measures relating to its financial position, return on shareholders’ equity and capital employed, net debt, debt/equity ratio and equity/assets ratio. The Group believes that these performance measures can be utilized by users of the financial statements as a supplement in assessing the possibility of dividends, making strategic investments and assessing the Group’s ability to meet its financial commitments. Trelleborg also uses the cash flow metrics of operating cash flow and free cash flow to provide an indication of the funds generated by the operations in order to conduct strategic investments, carry out amortizations and generate a return for its shareholders. Trelleborg uses the performance metrics of EBITDA, EBITA and EBIT excluding items affecting comparability, which the Group considers to be relevant for investors seeking to understand its earnings generation before items affecting comparability. The Group defines its key figures as follows.</t>
  </si>
  <si>
    <t>Income statement</t>
  </si>
  <si>
    <t>Net sales</t>
  </si>
  <si>
    <t>Cost of goods sold</t>
  </si>
  <si>
    <t>Gross profit</t>
  </si>
  <si>
    <t>Selling expenses</t>
  </si>
  <si>
    <t>Administrative expenses</t>
  </si>
  <si>
    <t>Research and development costs</t>
  </si>
  <si>
    <t>Profit from associated companies</t>
  </si>
  <si>
    <t>EBIT, excluding items affecting comparability</t>
  </si>
  <si>
    <t>Profit before tax</t>
  </si>
  <si>
    <t>Tax</t>
  </si>
  <si>
    <t>Net profit in continuing operations</t>
  </si>
  <si>
    <t>Total net profit</t>
  </si>
  <si>
    <t>- equity holders of the parent company</t>
  </si>
  <si>
    <t>Continuing operations</t>
  </si>
  <si>
    <t>Group, total</t>
  </si>
  <si>
    <t xml:space="preserve"> </t>
  </si>
  <si>
    <t>Dividend</t>
  </si>
  <si>
    <t>Financial items</t>
  </si>
  <si>
    <t>Average number of shares outstanding</t>
  </si>
  <si>
    <t>Total assets</t>
  </si>
  <si>
    <t>Income Statements, SEK M</t>
  </si>
  <si>
    <t>Q1 2017</t>
  </si>
  <si>
    <t>Q2 2017</t>
  </si>
  <si>
    <t>Q4 2017</t>
  </si>
  <si>
    <t>EBITDA, excluding items affecting comparability</t>
  </si>
  <si>
    <t>Depreciation, property, plant and equipment</t>
  </si>
  <si>
    <t>EBITA, excluding items affecting comparability</t>
  </si>
  <si>
    <t>Amortization, intangible assets</t>
  </si>
  <si>
    <t>Other operating income/costs</t>
  </si>
  <si>
    <t>Net profit in discontinuing operations</t>
  </si>
  <si>
    <t>- non-controlling interest</t>
  </si>
  <si>
    <t>Q3 2017</t>
  </si>
  <si>
    <t>Balance Sheets, SEK M</t>
  </si>
  <si>
    <t>Property, plant and equipment</t>
  </si>
  <si>
    <t>Total non-current assets</t>
  </si>
  <si>
    <t>Inventories</t>
  </si>
  <si>
    <t>Current operating receivables</t>
  </si>
  <si>
    <t>Cash and cash equivalents</t>
  </si>
  <si>
    <t>Total current assets</t>
  </si>
  <si>
    <t>Other non-current liabilities</t>
  </si>
  <si>
    <t>Total non-current liabilities</t>
  </si>
  <si>
    <t>Interest-bearing current liabilities</t>
  </si>
  <si>
    <t>Other current liabilities</t>
  </si>
  <si>
    <t>Total current liabilities</t>
  </si>
  <si>
    <t>Total equity and liabilities</t>
  </si>
  <si>
    <t>Specification of changes in equity, SEK M</t>
  </si>
  <si>
    <t>Total comprehensive income</t>
  </si>
  <si>
    <t>Acquisitions</t>
  </si>
  <si>
    <t>Closing balance</t>
  </si>
  <si>
    <t>Sep 30</t>
  </si>
  <si>
    <t>June 30</t>
  </si>
  <si>
    <t>March 31</t>
  </si>
  <si>
    <t>Dec 31</t>
  </si>
  <si>
    <t>Less:</t>
  </si>
  <si>
    <t xml:space="preserve">   Cash and cash equivalents</t>
  </si>
  <si>
    <t xml:space="preserve">   Tax assets</t>
  </si>
  <si>
    <t>EBITDA, operating profit before depreciation</t>
  </si>
  <si>
    <t>Capital expenditure</t>
  </si>
  <si>
    <t>Sold non-current assets</t>
  </si>
  <si>
    <t>Change in working capital</t>
  </si>
  <si>
    <t>Dividend from associated companies</t>
  </si>
  <si>
    <t>Non cash-flow affecting items</t>
  </si>
  <si>
    <t>Cash impact from items affecting comparability</t>
  </si>
  <si>
    <t>Paid tax</t>
  </si>
  <si>
    <t>Dividend - equity holders of the parent company</t>
  </si>
  <si>
    <t>Sum net cash flow</t>
  </si>
  <si>
    <t>Cash Flow</t>
  </si>
  <si>
    <t>Balance sheet</t>
  </si>
  <si>
    <t>Totalt equity</t>
  </si>
  <si>
    <t>Return on capital employed, %, excluding items affecting comparability</t>
  </si>
  <si>
    <t>Goodwill</t>
  </si>
  <si>
    <t>Other intangible assets</t>
  </si>
  <si>
    <t>Participations in joint ventures/associated companies</t>
  </si>
  <si>
    <t>Financial non-current assets</t>
  </si>
  <si>
    <t>Current tax assets</t>
  </si>
  <si>
    <t>Interest-bearing receivables</t>
  </si>
  <si>
    <t>Total equity</t>
  </si>
  <si>
    <t>Non-current liabilities</t>
  </si>
  <si>
    <t>Interest-bearing non-current liabilities</t>
  </si>
  <si>
    <t>Pension obligations</t>
  </si>
  <si>
    <t>Other provisions</t>
  </si>
  <si>
    <t>Deferred tax liabilities</t>
  </si>
  <si>
    <t>Current liabilities</t>
  </si>
  <si>
    <t>Current tax liabilities</t>
  </si>
  <si>
    <t>Non-current assets</t>
  </si>
  <si>
    <t>Current assets</t>
  </si>
  <si>
    <t>Average number of shares</t>
  </si>
  <si>
    <t>EBIT margin excluding items affecting comparability, %</t>
  </si>
  <si>
    <t>EBITA margin excluding items affecting comparability, %</t>
  </si>
  <si>
    <t>EBITDA margin excluding items affecting comparability, %</t>
  </si>
  <si>
    <t>EBIT, excluding items affecting comparability, R12</t>
  </si>
  <si>
    <t>Return on capital employed, %, including items affecting comparability</t>
  </si>
  <si>
    <t>EBIT, including items affecting comparability, R12</t>
  </si>
  <si>
    <t>Average capital employed and EBIT is calculated R12. This is used when calculating the return on capital employed, %.</t>
  </si>
  <si>
    <t>Earnings per share, R12</t>
  </si>
  <si>
    <t>SEK</t>
  </si>
  <si>
    <t>Average capital employed, R12</t>
  </si>
  <si>
    <t>Net sales, R12</t>
  </si>
  <si>
    <t>Deferred tax assets</t>
  </si>
  <si>
    <t>Specification of capital employed, SEK M</t>
  </si>
  <si>
    <t>Operating cash flow, R12</t>
  </si>
  <si>
    <t>EBIT, excl items affecting comparability, R12</t>
  </si>
  <si>
    <t>Free cash flow, R12</t>
  </si>
  <si>
    <t>IS</t>
  </si>
  <si>
    <t>BS</t>
  </si>
  <si>
    <t>Cash Flow, SEK M</t>
  </si>
  <si>
    <t>Yearly and Quarterly Income statements</t>
  </si>
  <si>
    <t>Yearly and Quarterly Balance sheets</t>
  </si>
  <si>
    <t>Yearly and Quarterly Cash Flow Statements</t>
  </si>
  <si>
    <t>Market price, SEK</t>
  </si>
  <si>
    <t>Average capital employed and Net sales is calculated using R12. This is used when calculating the capital turnover rate.</t>
  </si>
  <si>
    <t>Opening balance</t>
  </si>
  <si>
    <t xml:space="preserve">   Interest-bearing receivables </t>
  </si>
  <si>
    <t xml:space="preserve">   Operating liabilities</t>
  </si>
  <si>
    <t>Disposed/discontinuing operations</t>
  </si>
  <si>
    <t xml:space="preserve">Rate of capital turnover </t>
  </si>
  <si>
    <t>Average capital employed, excluding items affecting comparability, R12</t>
  </si>
  <si>
    <t>Average capital employed, including items affecting comparability, R12</t>
  </si>
  <si>
    <t>12M 2017</t>
  </si>
  <si>
    <t>Q1 2018</t>
  </si>
  <si>
    <t>Average equity</t>
  </si>
  <si>
    <t>Total Group Return on shareholders' equity</t>
  </si>
  <si>
    <t>Return on shareholders' equity, excluding items affecting comparability</t>
  </si>
  <si>
    <t>Total shareholders equity</t>
  </si>
  <si>
    <t>Profit for the period, R12</t>
  </si>
  <si>
    <t>Other comprehensive income</t>
  </si>
  <si>
    <t>Statements of comprehensive income, SEK M</t>
  </si>
  <si>
    <t>Items that will not be reclassified to the income statement</t>
  </si>
  <si>
    <t>Income tax relating to components of other comprehensive income</t>
  </si>
  <si>
    <t>Total</t>
  </si>
  <si>
    <t>Items that may be reclassified to the income statement</t>
  </si>
  <si>
    <t>Cash flow hedges</t>
  </si>
  <si>
    <r>
      <t>Hedging of net investment</t>
    </r>
    <r>
      <rPr>
        <vertAlign val="superscript"/>
        <sz val="10"/>
        <rFont val="Calibri"/>
        <family val="2"/>
        <scheme val="minor"/>
      </rPr>
      <t/>
    </r>
  </si>
  <si>
    <t>Translation difference</t>
  </si>
  <si>
    <r>
      <t>Income tax relating to components of other comprehensive income</t>
    </r>
    <r>
      <rPr>
        <vertAlign val="superscript"/>
        <sz val="10"/>
        <rFont val="Calibri"/>
        <family val="2"/>
        <scheme val="minor"/>
      </rPr>
      <t/>
    </r>
  </si>
  <si>
    <t>Other comprehensive income relating to disposed / discontinuing operations</t>
  </si>
  <si>
    <t>Other comprehensive income, net of tax</t>
  </si>
  <si>
    <t>Non-recurring item relating to IFRS9</t>
  </si>
  <si>
    <t>Key Figures</t>
  </si>
  <si>
    <t>Q2 2018</t>
  </si>
  <si>
    <t>Reason for use of Measure</t>
  </si>
  <si>
    <t>N/A</t>
  </si>
  <si>
    <t>Shows Trelleborg's cash generation capacity generated by the operations.</t>
  </si>
  <si>
    <t>Shows Trelleborg's cash generation capacity generated by the operations in relation to average number of shares.</t>
  </si>
  <si>
    <t>Shows underlying growth from changes in volume, price and sales mix.</t>
  </si>
  <si>
    <t>Shows how well the operational capital employed is used to create profitable growth.</t>
  </si>
  <si>
    <t>Shows how effectively the capital employed is used.</t>
  </si>
  <si>
    <t>Shows how indebted the Group is over time.</t>
  </si>
  <si>
    <t>Average number of employees during the year based on hours worked. Excluding insourced staff.</t>
  </si>
  <si>
    <t>Operating cash flow as a percentage of EBIT.</t>
  </si>
  <si>
    <t>Profit from discontinuing operations is recognized net in the consolidated income statement under the item “Net profit in discontinuing operations”.</t>
  </si>
  <si>
    <t>Dividend as a percentage of the share price.</t>
  </si>
  <si>
    <t>EBIT excluding items affecting comparability as a percentage of net sales.</t>
  </si>
  <si>
    <t>Operating profit excluding amortization and impairment of intangible assets and excluding items affecting comparability.</t>
  </si>
  <si>
    <t>EBITA as a percentage of net sales.</t>
  </si>
  <si>
    <t>EBITDA excluding participations in the profit/loss of jointly owned/associated companies as a percentage of net sales.</t>
  </si>
  <si>
    <t>EBITDA divided by net interest income/expense (interest income less interest expenses).</t>
  </si>
  <si>
    <t>Total equity divided by total assets.</t>
  </si>
  <si>
    <t>Associated companies and joint ventures in the Group are recognized in line with the equity method, implying that the initial participation is changed to reflect the Group’s share in the company’s profit or loss and for any dividends.</t>
  </si>
  <si>
    <t>Operating cash flow reduced by cash flow from financial items, tax and the effect of restructuring measures on cash flow.</t>
  </si>
  <si>
    <t>Free cash flow divided by the average number of shares outstanding.</t>
  </si>
  <si>
    <t>Including insourced staff and temporary employees.</t>
  </si>
  <si>
    <t>Operating cash flow divided by the average number of shares outstanding.</t>
  </si>
  <si>
    <t>Market price of the share divided by earnings per share.</t>
  </si>
  <si>
    <t>Net sales divided by average capital employed.</t>
  </si>
  <si>
    <t>A measure of financial risk, which compares the Group's equity in relation to the total assets.</t>
  </si>
  <si>
    <t>The key figure reported over time shows how the Group is growing in terms of number of employees.</t>
  </si>
  <si>
    <t>The costs that are related to the number of employees represent a large part of the total costs for the Group. The trend in the average number of employees is therefore an important performance measure to use when comparing the number of employees versus costs.</t>
  </si>
  <si>
    <t>Shows how much of the total capital that is tied up in the operations.</t>
  </si>
  <si>
    <t>Shows how efficient the Group is in terms of turning EBIT into cash.</t>
  </si>
  <si>
    <t>Net debt divided by total equity expressed as a percentage.</t>
  </si>
  <si>
    <t>Shows the financial risk and how the Group is funded.</t>
  </si>
  <si>
    <t xml:space="preserve">In connection with the discontinuation of operations, these are reported seperately in the income statement in order to clearly show the profit from continuing operations. </t>
  </si>
  <si>
    <t>Shows the relation in between the dividend received and share price.</t>
  </si>
  <si>
    <t>Share of profit for the period, attributable to shareholders of the Parent Company, divided by the average number of shares outstanding.</t>
  </si>
  <si>
    <t>Shows trend in earnings in relation to the number of shares in the company.</t>
  </si>
  <si>
    <r>
      <rPr>
        <sz val="11"/>
        <rFont val="Calibri"/>
        <family val="2"/>
        <scheme val="minor"/>
      </rPr>
      <t>Operating income and operating expenses</t>
    </r>
    <r>
      <rPr>
        <sz val="11"/>
        <color rgb="FF393939"/>
        <rFont val="Calibri"/>
        <family val="2"/>
        <scheme val="minor"/>
      </rPr>
      <t xml:space="preserve"> including items affecting comparability.</t>
    </r>
  </si>
  <si>
    <t>Shows operating profit generated from the ordinary business operations.</t>
  </si>
  <si>
    <t>Operating incomes and operating expenses excluding items affecting comparability.</t>
  </si>
  <si>
    <t>Shows operating profit from ordinary business operations excluding any impact of amortization of intangible assets.</t>
  </si>
  <si>
    <t>Shows operating profit from ordinary business operations excluding any impact of depreciation and amortization of PPE and intangible assets. This is a valuable performance measure as it indicates the underlying cash-generating ability.</t>
  </si>
  <si>
    <t>This performance measure is a debt and profitability ratio used to determine the capability of the Group, through its own earnings generation, to pay interest on the outstanding debt</t>
  </si>
  <si>
    <t>It represents the amount of cash generated by the Group that may be used to make new acquisitions or pay dividends to shareholders.</t>
  </si>
  <si>
    <t>It represents the amount of cash generated by the Group that may be used to make new acquisitions or pay dividends to shareholders. This amount is then put in relation to the number of shares.</t>
  </si>
  <si>
    <t>The total of the restructuring costs approved by the Board of Directors and major other non-recurring items. 
These are non-recurring items that do not have any direct link to the ordinary operations of the Group.</t>
  </si>
  <si>
    <t>Shows separate reporting of items affecting comparability between periods. Provides greater understanding of Trelleborg's underlying operational performance.</t>
  </si>
  <si>
    <t>Net debt divided by EBITDA calculated on a 12-month revolving basis.</t>
  </si>
  <si>
    <t>A measure of financial risk that puts interest-bearing debt in relation to underlying cash generation.</t>
  </si>
  <si>
    <t xml:space="preserve">Compares Trelleborg's share price to the Group's earnings per share. </t>
  </si>
  <si>
    <t>Pro forma calculations include the total of the Group's consolidation from the most recent 12-month period plus acquisitions and divestments in order to reflect current continuing operations.</t>
  </si>
  <si>
    <t>EBIT divided by the average capital employed, calculated on a 12-month revolving basis and expressed as a percentage.</t>
  </si>
  <si>
    <r>
      <t xml:space="preserve">Share of net profit calculated on a 12-month revolving basis, attributable to shareholders of the Parent Company, divided by average equity, excluding non-controlling interests </t>
    </r>
    <r>
      <rPr>
        <sz val="11"/>
        <rFont val="Calibri"/>
        <family val="2"/>
        <scheme val="minor"/>
      </rPr>
      <t>and expressed as a percentage.</t>
    </r>
  </si>
  <si>
    <t>Shows the Group's capacity to generate return on shareholders' equity</t>
  </si>
  <si>
    <t>Q3 2018</t>
  </si>
  <si>
    <t>12M 2018</t>
  </si>
  <si>
    <t>Q4 2018</t>
  </si>
  <si>
    <t>EBITDA including items affecting comparability, R12</t>
  </si>
  <si>
    <t>Net interest, R12</t>
  </si>
  <si>
    <t>Interest-bearing liabilities less interest-bearing assets and cash and cash equivalents.</t>
  </si>
  <si>
    <t>Q1 2019</t>
  </si>
  <si>
    <t>Operating profit excluding depreciation/amortization and impairment of PPE (including right-of-use assets) and intangible assets and excluding items affecting comparability.</t>
  </si>
  <si>
    <t>Amortization of lease liabilities</t>
  </si>
  <si>
    <t>Total assets less interest-bearing receivables and non-interest-bearing operating liabilities and excluding tax assets and tax liabilities.</t>
  </si>
  <si>
    <t>EBITDA excluding non-cash items, capital expenditures, divested PPE, amortization of lease liabilities and changes in working capital. The performance measure excludes cash flow from items affecting comparability.</t>
  </si>
  <si>
    <t>Non-recurring item relating to IFRS16</t>
  </si>
  <si>
    <t>Q2 2019</t>
  </si>
  <si>
    <t>Change in net debt</t>
  </si>
  <si>
    <t>Net debt, opening balance</t>
  </si>
  <si>
    <t>Disposed operations</t>
  </si>
  <si>
    <t>Financial liability for dividend - Parent company shareholders</t>
  </si>
  <si>
    <t>Exchange rate difference</t>
  </si>
  <si>
    <t>Pension liability</t>
  </si>
  <si>
    <t>Receivable related to the divestment of Vibracoustic</t>
  </si>
  <si>
    <t>Net debt, closing balance</t>
  </si>
  <si>
    <t>The sales growth in comparable exchange rates that is generated by the Group itself on its own merits and in the existing structure. An acquisition, or a divestment, is only included in the calculation of organic growth if it is included in an equal number of months in the current period and the corresponding of previous years. Otherwise, it is included in the calculation of structural growth.</t>
  </si>
  <si>
    <t>Net debt/EBITDA ¹</t>
  </si>
  <si>
    <t>6M 2019</t>
  </si>
  <si>
    <t>9M 2018</t>
  </si>
  <si>
    <t>6M 2018</t>
  </si>
  <si>
    <t>9M 2017</t>
  </si>
  <si>
    <t>6M 2017</t>
  </si>
  <si>
    <t>Q3 2019</t>
  </si>
  <si>
    <t>9M 2019</t>
  </si>
  <si>
    <t>12M 2019</t>
  </si>
  <si>
    <t>Q4 2019</t>
  </si>
  <si>
    <t>Non-controlling  interest</t>
  </si>
  <si>
    <t>Non-controlling interests</t>
  </si>
  <si>
    <t>Q1 2020</t>
  </si>
  <si>
    <t>Financial income and expenses</t>
  </si>
  <si>
    <t>Net debt including, as of 2019, lease liability in accordance with IFRS 16 and pension liability.</t>
  </si>
  <si>
    <t>¹ R12 values. EBITDA excluding items affecting comparability.</t>
  </si>
  <si>
    <r>
      <t xml:space="preserve">Lease liability according to IFRS16 </t>
    </r>
    <r>
      <rPr>
        <sz val="8"/>
        <rFont val="Calibri"/>
        <family val="2"/>
      </rPr>
      <t>²</t>
    </r>
  </si>
  <si>
    <r>
      <rPr>
        <i/>
        <sz val="7"/>
        <rFont val="Calibri"/>
        <family val="2"/>
      </rPr>
      <t>¹</t>
    </r>
    <r>
      <rPr>
        <i/>
        <sz val="7"/>
        <rFont val="Arial"/>
        <family val="2"/>
      </rPr>
      <t xml:space="preserve"> No dilution effects arose.</t>
    </r>
  </si>
  <si>
    <r>
      <t xml:space="preserve">Earnings per share, SEK </t>
    </r>
    <r>
      <rPr>
        <b/>
        <sz val="8"/>
        <color rgb="FFFFFFFF"/>
        <rFont val="Calibri"/>
        <family val="2"/>
      </rPr>
      <t>¹</t>
    </r>
  </si>
  <si>
    <r>
      <rPr>
        <i/>
        <sz val="7"/>
        <rFont val="Calibri"/>
        <family val="2"/>
      </rPr>
      <t xml:space="preserve">² </t>
    </r>
    <r>
      <rPr>
        <i/>
        <sz val="7"/>
        <rFont val="Arial"/>
        <family val="2"/>
      </rPr>
      <t>Pertains to non-cash items.</t>
    </r>
  </si>
  <si>
    <t>Q2 2020</t>
  </si>
  <si>
    <t>6M 2020</t>
  </si>
  <si>
    <t>Q3 2020</t>
  </si>
  <si>
    <t>9M 2020</t>
  </si>
  <si>
    <t xml:space="preserve">Reassessment of net pension obligation </t>
  </si>
  <si>
    <t>12M 2020</t>
  </si>
  <si>
    <t>Q4 2020</t>
  </si>
  <si>
    <t>Total comprehensive income attributable to:</t>
  </si>
  <si>
    <t>Adjustment of working capital</t>
  </si>
  <si>
    <t>Q1 2021</t>
  </si>
  <si>
    <t>Continuing operations, excluding items affecting comparability</t>
  </si>
  <si>
    <t>EBIT specification, continuing operations, SEK M</t>
  </si>
  <si>
    <t>Return on capital employed,  continuing operations, %</t>
  </si>
  <si>
    <t>Rate of capital turnover, continuing operations</t>
  </si>
  <si>
    <t xml:space="preserve">Return on shareholders’ equity, Group,  % </t>
  </si>
  <si>
    <t>Liabilities held for sale</t>
  </si>
  <si>
    <t>Assets held for sale</t>
  </si>
  <si>
    <t>Of which discontinuing operations</t>
  </si>
  <si>
    <t>Depreciation/write-down, property, plant and equipment</t>
  </si>
  <si>
    <t>Amortization/write-down, intangible assets</t>
  </si>
  <si>
    <t>Operating cash flow, continuing operations</t>
  </si>
  <si>
    <t>Operating cash flow, discontinuing operations</t>
  </si>
  <si>
    <t>Operating cashflow, Group</t>
  </si>
  <si>
    <t>Capital increase associated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</si>
</sst>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_(* #,##0.00_);_(* \(#,##0.00\);_(* &quot;-&quot;??_);_(@_)"/>
    <numFmt numFmtId="167" formatCode="_-* #,##0.00_ _k_r_-;\-* #,##0.00_ _k_r_-;_-* &quot;-&quot;??_ _k_r_-;_-@_-"/>
    <numFmt numFmtId="168" formatCode="#,##0;\(#,##0\)"/>
    <numFmt numFmtId="169" formatCode="#,##0%"/>
    <numFmt numFmtId="170" formatCode="#,##0.0%"/>
    <numFmt numFmtId="171" formatCode="0;\-0;&quot;-&quot;;"/>
    <numFmt numFmtId="172" formatCode="0.0"/>
    <numFmt numFmtId="173" formatCode="_-* #,##0\ _k_r_-;\-* #,##0\ _k_r_-;_-* &quot;-&quot;??\ _k_r_-;_-@_-"/>
    <numFmt numFmtId="174" formatCode="_-* #,##0.000000000\ _k_r_-;\-* #,##0.000000000\ _k_r_-;_-* &quot;-&quot;??\ _k_r_-;_-@_-"/>
    <numFmt numFmtId="175" formatCode="0.0%"/>
    <numFmt numFmtId="176" formatCode="0.0_ ;\-0.0\ "/>
  </numFmts>
  <fonts count="72">
    <font>
      <sz val="11"/>
      <color theme="1"/>
      <name val="Calibri"/>
      <family val="2"/>
      <scheme val="minor"/>
    </font>
    <font>
      <b/>
      <sz val="11"/>
      <color rgb="FF393939"/>
      <name val="Calibri"/>
      <family val="2"/>
      <scheme val="minor"/>
    </font>
    <font>
      <sz val="11"/>
      <color rgb="FF393939"/>
      <name val="Calibri"/>
      <family val="2"/>
      <scheme val="minor"/>
    </font>
    <font>
      <b/>
      <sz val="11"/>
      <color theme="1"/>
      <name val="Calibri"/>
      <family val="2"/>
      <scheme val="minor"/>
    </font>
    <font>
      <sz val="7"/>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0"/>
      <name val="Arial"/>
      <family val="2"/>
    </font>
    <font>
      <b/>
      <sz val="11"/>
      <color indexed="52"/>
      <name val="Calibri"/>
      <family val="2"/>
    </font>
    <font>
      <b/>
      <sz val="11"/>
      <color indexed="9"/>
      <name val="Calibri"/>
      <family val="2"/>
    </font>
    <font>
      <sz val="9"/>
      <name val="Geneva"/>
    </font>
    <font>
      <b/>
      <sz val="10"/>
      <color indexed="8"/>
      <name val="Times New Roman"/>
      <family val="1"/>
    </font>
    <font>
      <b/>
      <sz val="10"/>
      <color indexed="12"/>
      <name val="Times New Roman"/>
      <family val="1"/>
    </font>
    <font>
      <sz val="8"/>
      <name val="Arial"/>
      <family val="2"/>
    </font>
    <font>
      <b/>
      <sz val="10"/>
      <color indexed="10"/>
      <name val="Times New Roman"/>
      <family val="1"/>
    </font>
    <font>
      <i/>
      <sz val="11"/>
      <color indexed="23"/>
      <name val="Calibri"/>
      <family val="2"/>
    </font>
    <font>
      <sz val="14"/>
      <name val="Tms Rmn"/>
    </font>
    <font>
      <b/>
      <u/>
      <sz val="16"/>
      <name val="Helv"/>
    </font>
    <font>
      <sz val="10"/>
      <name val="Helv"/>
    </font>
    <font>
      <u/>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9"/>
      <color indexed="12"/>
      <name val="Arial"/>
      <family val="2"/>
    </font>
    <font>
      <u/>
      <sz val="10"/>
      <color indexed="12"/>
      <name val="Arial"/>
      <family val="2"/>
    </font>
    <font>
      <sz val="12"/>
      <name val="Times New Roman"/>
      <family val="1"/>
    </font>
    <font>
      <sz val="11"/>
      <color indexed="62"/>
      <name val="Calibri"/>
      <family val="2"/>
    </font>
    <font>
      <sz val="11"/>
      <color indexed="52"/>
      <name val="Calibri"/>
      <family val="2"/>
    </font>
    <font>
      <sz val="11"/>
      <color indexed="60"/>
      <name val="Calibri"/>
      <family val="2"/>
    </font>
    <font>
      <sz val="8"/>
      <color theme="1"/>
      <name val="Arial"/>
      <family val="2"/>
    </font>
    <font>
      <sz val="8"/>
      <color theme="1"/>
      <name val="FranklinGothic"/>
      <family val="2"/>
    </font>
    <font>
      <sz val="10"/>
      <color theme="1"/>
      <name val="Arial"/>
      <family val="2"/>
    </font>
    <font>
      <b/>
      <sz val="11"/>
      <color indexed="63"/>
      <name val="Calibri"/>
      <family val="2"/>
    </font>
    <font>
      <b/>
      <sz val="12"/>
      <name val="Helv"/>
    </font>
    <font>
      <b/>
      <sz val="10"/>
      <name val="Helv"/>
    </font>
    <font>
      <b/>
      <sz val="9"/>
      <name val="Helv"/>
    </font>
    <font>
      <b/>
      <sz val="12"/>
      <name val="Times New Roman"/>
      <family val="1"/>
    </font>
    <font>
      <b/>
      <sz val="18"/>
      <color indexed="62"/>
      <name val="Cambria"/>
      <family val="2"/>
    </font>
    <font>
      <b/>
      <sz val="11"/>
      <color indexed="8"/>
      <name val="Calibri"/>
      <family val="2"/>
    </font>
    <font>
      <sz val="11"/>
      <color indexed="10"/>
      <name val="Calibri"/>
      <family val="2"/>
    </font>
    <font>
      <b/>
      <sz val="14"/>
      <name val="Helv"/>
    </font>
    <font>
      <sz val="9"/>
      <name val="Arial"/>
      <family val="2"/>
    </font>
    <font>
      <b/>
      <sz val="8"/>
      <name val="Arial"/>
      <family val="2"/>
    </font>
    <font>
      <i/>
      <sz val="11"/>
      <color rgb="FF393939"/>
      <name val="Calibri"/>
      <family val="2"/>
      <scheme val="minor"/>
    </font>
    <font>
      <sz val="11"/>
      <name val="Calibri"/>
      <family val="2"/>
      <scheme val="minor"/>
    </font>
    <font>
      <b/>
      <sz val="6"/>
      <color rgb="FFFFFFFF"/>
      <name val="Calibri"/>
      <family val="2"/>
      <scheme val="minor"/>
    </font>
    <font>
      <sz val="7"/>
      <name val="Arial"/>
      <family val="2"/>
    </font>
    <font>
      <b/>
      <sz val="7"/>
      <name val="Arial"/>
      <family val="2"/>
    </font>
    <font>
      <b/>
      <sz val="9"/>
      <color rgb="FFFFFFFF"/>
      <name val="Arial"/>
      <family val="2"/>
    </font>
    <font>
      <b/>
      <sz val="8"/>
      <color rgb="FFFFFFFF"/>
      <name val="Arial"/>
      <family val="2"/>
    </font>
    <font>
      <b/>
      <sz val="14"/>
      <color rgb="FF393939"/>
      <name val="Calibri"/>
      <family val="2"/>
      <scheme val="minor"/>
    </font>
    <font>
      <u/>
      <sz val="11"/>
      <color theme="10"/>
      <name val="Calibri"/>
      <family val="2"/>
      <scheme val="minor"/>
    </font>
    <font>
      <sz val="7"/>
      <color theme="0"/>
      <name val="Calibri"/>
      <family val="2"/>
      <scheme val="minor"/>
    </font>
    <font>
      <sz val="6"/>
      <name val="Calibri"/>
      <family val="2"/>
      <scheme val="minor"/>
    </font>
    <font>
      <i/>
      <sz val="8"/>
      <name val="Arial"/>
      <family val="2"/>
    </font>
    <font>
      <sz val="11"/>
      <color rgb="FFFF0000"/>
      <name val="Calibri"/>
      <family val="2"/>
      <scheme val="minor"/>
    </font>
    <font>
      <b/>
      <sz val="8"/>
      <color rgb="FFFF0000"/>
      <name val="Arial"/>
      <family val="2"/>
    </font>
    <font>
      <sz val="8"/>
      <color rgb="FFFF0000"/>
      <name val="Arial"/>
      <family val="2"/>
    </font>
    <font>
      <sz val="9"/>
      <color rgb="FFFF0000"/>
      <name val="Arial"/>
      <family val="2"/>
    </font>
    <font>
      <i/>
      <sz val="8"/>
      <color rgb="FFFF0000"/>
      <name val="Arial"/>
      <family val="2"/>
    </font>
    <font>
      <b/>
      <sz val="7"/>
      <color rgb="FFFF0000"/>
      <name val="Arial"/>
      <family val="2"/>
    </font>
    <font>
      <vertAlign val="superscript"/>
      <sz val="10"/>
      <name val="Calibri"/>
      <family val="2"/>
      <scheme val="minor"/>
    </font>
    <font>
      <sz val="8.5"/>
      <color theme="1"/>
      <name val="Arial"/>
      <family val="2"/>
    </font>
    <font>
      <b/>
      <sz val="8"/>
      <color theme="1"/>
      <name val="Arial"/>
      <family val="2"/>
    </font>
    <font>
      <sz val="8"/>
      <name val="Calibri"/>
      <family val="2"/>
    </font>
    <font>
      <i/>
      <sz val="7"/>
      <name val="Arial"/>
      <family val="2"/>
    </font>
    <font>
      <i/>
      <sz val="7"/>
      <name val="Calibri"/>
      <family val="2"/>
    </font>
    <font>
      <b/>
      <sz val="8"/>
      <color rgb="FFFFFFFF"/>
      <name val="Calibri"/>
      <family val="2"/>
    </font>
  </fonts>
  <fills count="25">
    <fill>
      <patternFill patternType="none"/>
    </fill>
    <fill>
      <patternFill patternType="gray125"/>
    </fill>
    <fill>
      <patternFill patternType="solid">
        <fgColor indexed="26"/>
      </patternFill>
    </fill>
    <fill>
      <patternFill patternType="solid">
        <fgColor indexed="47"/>
      </patternFill>
    </fill>
    <fill>
      <patternFill patternType="solid">
        <fgColor indexed="43"/>
      </patternFill>
    </fill>
    <fill>
      <patternFill patternType="solid">
        <fgColor indexed="22"/>
      </patternFill>
    </fill>
    <fill>
      <patternFill patternType="solid">
        <fgColor indexed="28"/>
      </patternFill>
    </fill>
    <fill>
      <patternFill patternType="solid">
        <fgColor indexed="55"/>
      </patternFill>
    </fill>
    <fill>
      <patternFill patternType="solid">
        <fgColor indexed="49"/>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22"/>
        <bgColor indexed="64"/>
      </patternFill>
    </fill>
    <fill>
      <patternFill patternType="solid">
        <fgColor theme="2"/>
        <bgColor indexed="64"/>
      </patternFill>
    </fill>
    <fill>
      <patternFill patternType="solid">
        <fgColor rgb="FF977F49"/>
        <bgColor rgb="FF000000"/>
      </patternFill>
    </fill>
    <fill>
      <patternFill patternType="solid">
        <fgColor theme="0"/>
        <bgColor indexed="64"/>
      </patternFill>
    </fill>
    <fill>
      <patternFill patternType="solid">
        <fgColor theme="0"/>
        <bgColor rgb="FF000000"/>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6"/>
      </bottom>
      <diagonal/>
    </border>
    <border>
      <left/>
      <right/>
      <top/>
      <bottom style="medium">
        <color indexed="26"/>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thin">
        <color indexed="64"/>
      </bottom>
      <diagonal/>
    </border>
    <border>
      <left/>
      <right/>
      <top style="thin">
        <color indexed="49"/>
      </top>
      <bottom style="double">
        <color indexed="49"/>
      </bottom>
      <diagonal/>
    </border>
    <border>
      <left/>
      <right/>
      <top/>
      <bottom style="thin">
        <color rgb="FF977F49"/>
      </bottom>
      <diagonal/>
    </border>
    <border>
      <left/>
      <right/>
      <top style="thin">
        <color rgb="FF977F49"/>
      </top>
      <bottom style="thin">
        <color rgb="FF977F49"/>
      </bottom>
      <diagonal/>
    </border>
    <border>
      <left/>
      <right/>
      <top style="thin">
        <color theme="4"/>
      </top>
      <bottom/>
      <diagonal/>
    </border>
    <border>
      <left/>
      <right/>
      <top style="thin">
        <color rgb="FF977F4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6">
    <xf numFmtId="0" fontId="0" fillId="0" borderId="0"/>
    <xf numFmtId="0" fontId="4" fillId="0" borderId="1" applyNumberFormat="0" applyFont="0" applyFill="0" applyAlignment="0" applyProtection="0">
      <alignment horizontal="left"/>
    </xf>
    <xf numFmtId="9"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3" fontId="6" fillId="0" borderId="2">
      <alignment horizontal="center"/>
      <protection locked="0"/>
    </xf>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10" fillId="0" borderId="3" applyNumberFormat="0" applyFill="0">
      <alignment horizontal="left"/>
    </xf>
    <xf numFmtId="0" fontId="10" fillId="0" borderId="3" applyNumberFormat="0" applyFill="0">
      <alignment horizontal="left"/>
    </xf>
    <xf numFmtId="0" fontId="10" fillId="0" borderId="3" applyNumberFormat="0" applyFill="0">
      <alignment horizontal="left"/>
    </xf>
    <xf numFmtId="0" fontId="11" fillId="12" borderId="4" applyNumberFormat="0" applyAlignment="0" applyProtection="0"/>
    <xf numFmtId="0" fontId="12" fillId="7" borderId="5" applyNumberFormat="0" applyAlignment="0" applyProtection="0"/>
    <xf numFmtId="167" fontId="13"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13" fillId="0" borderId="0" applyFont="0" applyFill="0" applyBorder="0" applyAlignment="0" applyProtection="0"/>
    <xf numFmtId="168" fontId="14" fillId="0" borderId="2" applyBorder="0"/>
    <xf numFmtId="168" fontId="15" fillId="0" borderId="2" applyBorder="0">
      <protection locked="0"/>
    </xf>
    <xf numFmtId="14" fontId="16" fillId="0" borderId="0" applyFill="0" applyBorder="0">
      <alignment horizontal="left"/>
    </xf>
    <xf numFmtId="168" fontId="17" fillId="0" borderId="2"/>
    <xf numFmtId="0" fontId="18" fillId="0" borderId="0" applyNumberFormat="0" applyFill="0" applyBorder="0" applyAlignment="0" applyProtection="0"/>
    <xf numFmtId="17" fontId="19" fillId="0" borderId="0" applyFont="0" applyFill="0" applyBorder="0" applyAlignment="0" applyProtection="0"/>
    <xf numFmtId="22" fontId="2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3" fontId="21" fillId="0" borderId="0" applyFont="0" applyFill="0" applyBorder="0" applyAlignment="0" applyProtection="0"/>
    <xf numFmtId="4" fontId="21" fillId="0" borderId="0" applyFont="0" applyFill="0" applyBorder="0" applyAlignment="0" applyProtection="0"/>
    <xf numFmtId="20" fontId="19" fillId="0" borderId="0" applyFont="0" applyFill="0" applyBorder="0" applyAlignment="0" applyProtection="0"/>
    <xf numFmtId="0" fontId="22" fillId="0" borderId="0" applyNumberFormat="0" applyFill="0" applyBorder="0" applyAlignment="0" applyProtection="0">
      <alignment vertical="top"/>
      <protection locked="0"/>
    </xf>
    <xf numFmtId="0" fontId="23" fillId="13"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3" fontId="29" fillId="14" borderId="2" applyNumberFormat="0" applyFill="0" applyBorder="0" applyAlignment="0" applyProtection="0"/>
    <xf numFmtId="0" fontId="30" fillId="3" borderId="4" applyNumberFormat="0" applyAlignment="0" applyProtection="0"/>
    <xf numFmtId="0" fontId="16" fillId="0" borderId="2" applyNumberFormat="0" applyFill="0" applyBorder="0">
      <alignment horizontal="center" vertical="top" wrapText="1"/>
    </xf>
    <xf numFmtId="0" fontId="16" fillId="0" borderId="2" applyNumberFormat="0" applyFill="0" applyBorder="0">
      <alignment horizontal="left" vertical="top"/>
    </xf>
    <xf numFmtId="0" fontId="31" fillId="0" borderId="9" applyNumberFormat="0" applyFill="0" applyAlignment="0" applyProtection="0"/>
    <xf numFmtId="0" fontId="32" fillId="4" borderId="0" applyNumberFormat="0" applyBorder="0" applyAlignment="0" applyProtection="0"/>
    <xf numFmtId="0" fontId="6" fillId="0" borderId="0"/>
    <xf numFmtId="0" fontId="13" fillId="0" borderId="0"/>
    <xf numFmtId="0" fontId="33" fillId="0" borderId="0"/>
    <xf numFmtId="0" fontId="34" fillId="0" borderId="0"/>
    <xf numFmtId="0" fontId="6" fillId="0" borderId="0"/>
    <xf numFmtId="0" fontId="5" fillId="0" borderId="0"/>
    <xf numFmtId="0" fontId="5" fillId="0" borderId="0"/>
    <xf numFmtId="0" fontId="5" fillId="0" borderId="0"/>
    <xf numFmtId="0" fontId="5" fillId="0" borderId="0"/>
    <xf numFmtId="0" fontId="35" fillId="0" borderId="0"/>
    <xf numFmtId="0" fontId="13" fillId="0" borderId="0"/>
    <xf numFmtId="0" fontId="13" fillId="0" borderId="0"/>
    <xf numFmtId="0" fontId="5" fillId="0" borderId="0"/>
    <xf numFmtId="0" fontId="13" fillId="4" borderId="10" applyNumberFormat="0" applyFont="0" applyAlignment="0" applyProtection="0"/>
    <xf numFmtId="0" fontId="36" fillId="12" borderId="11" applyNumberFormat="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 fillId="0" borderId="12" applyNumberFormat="0" applyFill="0" applyBorder="0">
      <alignment horizontal="left"/>
    </xf>
    <xf numFmtId="0" fontId="37" fillId="0" borderId="13" applyNumberFormat="0" applyFill="0" applyBorder="0" applyAlignment="0" applyProtection="0"/>
    <xf numFmtId="0" fontId="37" fillId="0" borderId="13" applyNumberFormat="0" applyFill="0" applyBorder="0" applyAlignment="0" applyProtection="0"/>
    <xf numFmtId="0" fontId="38" fillId="0" borderId="13" applyNumberFormat="0" applyFill="0" applyBorder="0" applyAlignment="0" applyProtection="0"/>
    <xf numFmtId="0" fontId="38" fillId="0" borderId="13" applyNumberFormat="0" applyFill="0" applyBorder="0" applyAlignment="0" applyProtection="0"/>
    <xf numFmtId="0" fontId="39" fillId="0" borderId="13" applyNumberFormat="0" applyFill="0" applyBorder="0" applyAlignment="0" applyProtection="0"/>
    <xf numFmtId="0" fontId="39" fillId="0" borderId="13" applyNumberFormat="0" applyFill="0" applyBorder="0" applyAlignment="0" applyProtection="0"/>
    <xf numFmtId="0" fontId="40" fillId="0" borderId="13" applyNumberFormat="0" applyFill="0" applyBorder="0"/>
    <xf numFmtId="0" fontId="40" fillId="0" borderId="13" applyNumberFormat="0" applyFill="0" applyBorder="0"/>
    <xf numFmtId="0" fontId="29" fillId="0" borderId="0" applyNumberFormat="0" applyFill="0" applyBorder="0" applyAlignment="0">
      <alignment horizontal="left"/>
    </xf>
    <xf numFmtId="0" fontId="29" fillId="0" borderId="0" applyNumberFormat="0" applyFill="0" applyBorder="0">
      <alignment horizontal="left"/>
    </xf>
    <xf numFmtId="0" fontId="6" fillId="0" borderId="0" applyNumberFormat="0" applyFill="0" applyBorder="0">
      <alignment horizontal="left"/>
    </xf>
    <xf numFmtId="0" fontId="41" fillId="0" borderId="0" applyNumberFormat="0" applyFill="0" applyBorder="0" applyAlignment="0" applyProtection="0"/>
    <xf numFmtId="0" fontId="42" fillId="0" borderId="14" applyNumberFormat="0" applyFill="0" applyAlignment="0" applyProtection="0"/>
    <xf numFmtId="164" fontId="6" fillId="0" borderId="0" applyFont="0" applyFill="0" applyBorder="0" applyAlignment="0" applyProtection="0"/>
    <xf numFmtId="165"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 fontId="4" fillId="0" borderId="0" applyFont="0" applyFill="0" applyBorder="0" applyAlignment="0"/>
    <xf numFmtId="3" fontId="4" fillId="0" borderId="0" applyFont="0" applyFill="0" applyBorder="0" applyAlignment="0" applyProtection="0"/>
    <xf numFmtId="3" fontId="4" fillId="15" borderId="0" applyNumberFormat="0" applyFont="0" applyBorder="0" applyAlignment="0" applyProtection="0"/>
    <xf numFmtId="0" fontId="49" fillId="16" borderId="15" applyNumberFormat="0" applyAlignment="0" applyProtection="0">
      <alignment vertical="top"/>
    </xf>
    <xf numFmtId="165" fontId="5" fillId="0" borderId="0" applyFont="0" applyFill="0" applyBorder="0" applyAlignment="0" applyProtection="0"/>
    <xf numFmtId="0" fontId="55" fillId="0" borderId="0" applyNumberFormat="0" applyFill="0" applyBorder="0" applyAlignment="0" applyProtection="0"/>
    <xf numFmtId="0" fontId="56" fillId="19" borderId="0" applyNumberFormat="0" applyFont="0" applyBorder="0" applyAlignment="0" applyProtection="0">
      <alignment vertical="top"/>
    </xf>
    <xf numFmtId="0" fontId="4" fillId="20" borderId="0" applyNumberFormat="0" applyFont="0" applyBorder="0" applyAlignment="0" applyProtection="0">
      <alignment vertical="top"/>
    </xf>
    <xf numFmtId="0" fontId="4" fillId="21" borderId="0" applyNumberFormat="0" applyFont="0" applyBorder="0" applyAlignment="0" applyProtection="0">
      <alignment vertical="top"/>
    </xf>
    <xf numFmtId="0" fontId="4" fillId="22" borderId="0" applyNumberFormat="0" applyFont="0" applyBorder="0" applyAlignment="0" applyProtection="0">
      <alignment vertical="top"/>
    </xf>
    <xf numFmtId="0" fontId="56" fillId="23" borderId="0" applyNumberFormat="0" applyFont="0" applyBorder="0" applyAlignment="0" applyProtection="0">
      <alignment vertical="top"/>
    </xf>
    <xf numFmtId="0" fontId="56" fillId="24" borderId="0" applyNumberFormat="0" applyFont="0" applyBorder="0" applyAlignment="0" applyProtection="0">
      <alignment vertical="top"/>
    </xf>
    <xf numFmtId="166" fontId="6" fillId="0" borderId="0" applyFont="0" applyFill="0" applyBorder="0" applyAlignment="0" applyProtection="0"/>
    <xf numFmtId="0" fontId="57" fillId="0" borderId="17" applyNumberFormat="0" applyFont="0" applyFill="0" applyAlignment="0" applyProtection="0"/>
    <xf numFmtId="0" fontId="13" fillId="0" borderId="0"/>
  </cellStyleXfs>
  <cellXfs count="135">
    <xf numFmtId="0" fontId="0" fillId="0" borderId="0" xfId="0"/>
    <xf numFmtId="0" fontId="52" fillId="16" borderId="15" xfId="184" applyFont="1" applyFill="1" applyBorder="1" applyAlignment="1" applyProtection="1"/>
    <xf numFmtId="0" fontId="53" fillId="16" borderId="15" xfId="184" applyFont="1" applyFill="1" applyBorder="1" applyAlignment="1" applyProtection="1"/>
    <xf numFmtId="0" fontId="53" fillId="16" borderId="15" xfId="184" applyNumberFormat="1" applyFont="1" applyFill="1" applyBorder="1" applyAlignment="1" applyProtection="1">
      <alignment horizontal="right"/>
    </xf>
    <xf numFmtId="0" fontId="53" fillId="16" borderId="15" xfId="0" applyFont="1" applyFill="1" applyBorder="1" applyAlignment="1" applyProtection="1"/>
    <xf numFmtId="0" fontId="52" fillId="16" borderId="15" xfId="184" applyFont="1" applyFill="1" applyBorder="1" applyAlignment="1" applyProtection="1">
      <alignment vertical="top"/>
    </xf>
    <xf numFmtId="16" fontId="52" fillId="16" borderId="15" xfId="184" quotePrefix="1" applyNumberFormat="1" applyFont="1" applyFill="1" applyBorder="1" applyAlignment="1" applyProtection="1">
      <alignment horizontal="right"/>
    </xf>
    <xf numFmtId="0" fontId="52" fillId="16" borderId="15" xfId="184" quotePrefix="1" applyFont="1" applyFill="1" applyBorder="1" applyAlignment="1" applyProtection="1">
      <alignment horizontal="right" vertical="top"/>
    </xf>
    <xf numFmtId="0" fontId="3" fillId="17" borderId="0" xfId="0" applyFont="1" applyFill="1"/>
    <xf numFmtId="0" fontId="0" fillId="17" borderId="0" xfId="0" applyFill="1"/>
    <xf numFmtId="0" fontId="45" fillId="17" borderId="0" xfId="0" applyFont="1" applyFill="1" applyBorder="1" applyAlignment="1" applyProtection="1"/>
    <xf numFmtId="3" fontId="45" fillId="17" borderId="0" xfId="0" applyNumberFormat="1" applyFont="1" applyFill="1" applyBorder="1" applyAlignment="1" applyProtection="1"/>
    <xf numFmtId="4" fontId="45" fillId="17" borderId="0" xfId="0" applyNumberFormat="1" applyFont="1" applyFill="1" applyBorder="1" applyAlignment="1" applyProtection="1"/>
    <xf numFmtId="0" fontId="16" fillId="17" borderId="0" xfId="0" applyFont="1" applyFill="1" applyBorder="1" applyAlignment="1" applyProtection="1"/>
    <xf numFmtId="0" fontId="16" fillId="17" borderId="0" xfId="0" applyFont="1" applyFill="1" applyBorder="1" applyAlignment="1" applyProtection="1">
      <alignment horizontal="left"/>
    </xf>
    <xf numFmtId="0" fontId="50" fillId="17" borderId="0" xfId="0" applyFont="1" applyFill="1" applyBorder="1" applyAlignment="1" applyProtection="1"/>
    <xf numFmtId="171" fontId="50" fillId="18" borderId="0" xfId="183" applyNumberFormat="1" applyFont="1" applyFill="1" applyBorder="1" applyAlignment="1" applyProtection="1"/>
    <xf numFmtId="171" fontId="50" fillId="17" borderId="0" xfId="0" applyNumberFormat="1" applyFont="1" applyFill="1" applyBorder="1" applyAlignment="1" applyProtection="1"/>
    <xf numFmtId="0" fontId="0" fillId="17" borderId="0" xfId="0" applyFill="1" applyBorder="1"/>
    <xf numFmtId="0" fontId="47" fillId="17" borderId="0" xfId="0" applyFont="1" applyFill="1"/>
    <xf numFmtId="0" fontId="16" fillId="17" borderId="0" xfId="0" quotePrefix="1" applyFont="1" applyFill="1" applyBorder="1" applyProtection="1"/>
    <xf numFmtId="0" fontId="16" fillId="17" borderId="0" xfId="0" applyFont="1" applyFill="1" applyBorder="1" applyProtection="1"/>
    <xf numFmtId="0" fontId="46" fillId="17" borderId="16" xfId="1" quotePrefix="1" applyFont="1" applyFill="1" applyBorder="1" applyAlignment="1" applyProtection="1"/>
    <xf numFmtId="0" fontId="46" fillId="17" borderId="16" xfId="0" quotePrefix="1" applyFont="1" applyFill="1" applyBorder="1" applyProtection="1"/>
    <xf numFmtId="9" fontId="46" fillId="17" borderId="16" xfId="2" quotePrefix="1" applyFont="1" applyFill="1" applyBorder="1" applyProtection="1"/>
    <xf numFmtId="3" fontId="51" fillId="17" borderId="0" xfId="1" applyNumberFormat="1" applyFont="1" applyFill="1" applyBorder="1" applyAlignment="1" applyProtection="1">
      <alignment horizontal="left"/>
    </xf>
    <xf numFmtId="0" fontId="46" fillId="17" borderId="0" xfId="0" quotePrefix="1" applyFont="1" applyFill="1" applyBorder="1" applyProtection="1"/>
    <xf numFmtId="0" fontId="46" fillId="17" borderId="16" xfId="1" applyFont="1" applyFill="1" applyBorder="1" applyAlignment="1" applyProtection="1"/>
    <xf numFmtId="0" fontId="46" fillId="17" borderId="0" xfId="0" applyFont="1" applyFill="1" applyBorder="1" applyAlignment="1" applyProtection="1"/>
    <xf numFmtId="3" fontId="16" fillId="18" borderId="0" xfId="183" applyNumberFormat="1" applyFont="1" applyFill="1" applyBorder="1" applyAlignment="1" applyProtection="1"/>
    <xf numFmtId="3" fontId="16" fillId="17" borderId="0" xfId="0" applyNumberFormat="1" applyFont="1" applyFill="1" applyBorder="1" applyAlignment="1" applyProtection="1"/>
    <xf numFmtId="3" fontId="46" fillId="18" borderId="16" xfId="183" applyNumberFormat="1" applyFont="1" applyFill="1" applyBorder="1" applyAlignment="1" applyProtection="1"/>
    <xf numFmtId="171" fontId="16" fillId="18" borderId="0" xfId="183" applyNumberFormat="1" applyFont="1" applyFill="1" applyBorder="1" applyAlignment="1" applyProtection="1"/>
    <xf numFmtId="171" fontId="16" fillId="17" borderId="0" xfId="0" applyNumberFormat="1" applyFont="1" applyFill="1" applyBorder="1" applyAlignment="1" applyProtection="1"/>
    <xf numFmtId="171" fontId="16" fillId="18" borderId="15" xfId="183" applyNumberFormat="1" applyFont="1" applyFill="1" applyBorder="1" applyAlignment="1" applyProtection="1"/>
    <xf numFmtId="171" fontId="16" fillId="17" borderId="15" xfId="0" applyNumberFormat="1" applyFont="1" applyFill="1" applyBorder="1" applyAlignment="1" applyProtection="1"/>
    <xf numFmtId="0" fontId="16" fillId="17" borderId="15" xfId="0" applyFont="1" applyFill="1" applyBorder="1" applyAlignment="1" applyProtection="1"/>
    <xf numFmtId="3" fontId="16" fillId="18" borderId="0" xfId="182" applyFont="1" applyFill="1" applyBorder="1" applyAlignment="1" applyProtection="1"/>
    <xf numFmtId="3" fontId="16" fillId="17" borderId="0" xfId="182" applyFont="1" applyFill="1" applyBorder="1" applyAlignment="1" applyProtection="1"/>
    <xf numFmtId="3" fontId="46" fillId="17" borderId="16" xfId="1" applyNumberFormat="1" applyFont="1" applyFill="1" applyBorder="1" applyAlignment="1" applyProtection="1">
      <alignment horizontal="left"/>
    </xf>
    <xf numFmtId="3" fontId="33" fillId="17" borderId="0" xfId="0" applyNumberFormat="1" applyFont="1" applyFill="1"/>
    <xf numFmtId="3" fontId="46" fillId="17" borderId="16" xfId="183" applyNumberFormat="1" applyFont="1" applyFill="1" applyBorder="1" applyAlignment="1" applyProtection="1"/>
    <xf numFmtId="3" fontId="46" fillId="17" borderId="16" xfId="1" applyNumberFormat="1" applyFont="1" applyFill="1" applyBorder="1" applyAlignment="1" applyProtection="1"/>
    <xf numFmtId="172" fontId="33" fillId="17" borderId="0" xfId="0" applyNumberFormat="1" applyFont="1" applyFill="1"/>
    <xf numFmtId="0" fontId="33" fillId="17" borderId="0" xfId="0" applyFont="1" applyFill="1"/>
    <xf numFmtId="3" fontId="46" fillId="18" borderId="0" xfId="183" applyNumberFormat="1" applyFont="1" applyFill="1" applyBorder="1" applyAlignment="1" applyProtection="1"/>
    <xf numFmtId="9" fontId="46" fillId="18" borderId="16" xfId="2" applyFont="1" applyFill="1" applyBorder="1" applyAlignment="1" applyProtection="1"/>
    <xf numFmtId="3" fontId="46" fillId="17" borderId="0" xfId="183" applyNumberFormat="1" applyFont="1" applyFill="1" applyBorder="1" applyAlignment="1" applyProtection="1"/>
    <xf numFmtId="3" fontId="46" fillId="17" borderId="0" xfId="0" applyNumberFormat="1" applyFont="1" applyFill="1" applyBorder="1" applyAlignment="1" applyProtection="1"/>
    <xf numFmtId="171" fontId="16" fillId="18" borderId="0" xfId="183" applyNumberFormat="1" applyFont="1" applyFill="1" applyBorder="1" applyAlignment="1" applyProtection="1">
      <alignment horizontal="right"/>
    </xf>
    <xf numFmtId="0" fontId="46" fillId="17" borderId="0" xfId="1" applyFont="1" applyFill="1" applyBorder="1" applyAlignment="1" applyProtection="1"/>
    <xf numFmtId="0" fontId="16" fillId="17" borderId="0" xfId="1" applyFont="1" applyFill="1" applyBorder="1" applyAlignment="1" applyProtection="1"/>
    <xf numFmtId="0" fontId="52" fillId="18" borderId="0" xfId="184" quotePrefix="1" applyFont="1" applyFill="1" applyBorder="1" applyAlignment="1" applyProtection="1">
      <alignment horizontal="right" vertical="top"/>
    </xf>
    <xf numFmtId="0" fontId="53" fillId="18" borderId="0" xfId="184" applyFont="1" applyFill="1" applyBorder="1" applyAlignment="1" applyProtection="1"/>
    <xf numFmtId="0" fontId="53" fillId="18" borderId="0" xfId="184" applyNumberFormat="1" applyFont="1" applyFill="1" applyBorder="1" applyAlignment="1" applyProtection="1">
      <alignment horizontal="right"/>
    </xf>
    <xf numFmtId="173" fontId="0" fillId="17" borderId="0" xfId="185" applyNumberFormat="1" applyFont="1" applyFill="1"/>
    <xf numFmtId="174" fontId="0" fillId="17" borderId="0" xfId="185" applyNumberFormat="1" applyFont="1" applyFill="1"/>
    <xf numFmtId="3" fontId="16" fillId="18" borderId="0" xfId="181" applyNumberFormat="1" applyFont="1" applyFill="1" applyBorder="1" applyAlignment="1"/>
    <xf numFmtId="2" fontId="46" fillId="17" borderId="16" xfId="0" quotePrefix="1" applyNumberFormat="1" applyFont="1" applyFill="1" applyBorder="1" applyProtection="1"/>
    <xf numFmtId="4" fontId="16" fillId="18" borderId="0" xfId="181" applyNumberFormat="1" applyFont="1" applyFill="1" applyBorder="1" applyAlignment="1"/>
    <xf numFmtId="2" fontId="16" fillId="17" borderId="0" xfId="0" applyNumberFormat="1" applyFont="1" applyFill="1" applyBorder="1" applyAlignment="1" applyProtection="1"/>
    <xf numFmtId="2" fontId="16" fillId="17" borderId="15" xfId="0" applyNumberFormat="1" applyFont="1" applyFill="1" applyBorder="1" applyAlignment="1" applyProtection="1">
      <alignment wrapText="1"/>
    </xf>
    <xf numFmtId="3" fontId="46" fillId="17" borderId="16" xfId="1" applyNumberFormat="1" applyFont="1" applyFill="1" applyBorder="1" applyAlignment="1" applyProtection="1">
      <alignment horizontal="right"/>
    </xf>
    <xf numFmtId="0" fontId="54" fillId="17" borderId="0" xfId="0" applyFont="1" applyFill="1"/>
    <xf numFmtId="0" fontId="55" fillId="17" borderId="0" xfId="186" applyFill="1"/>
    <xf numFmtId="3" fontId="46" fillId="17" borderId="15" xfId="1" applyNumberFormat="1" applyFont="1" applyFill="1" applyBorder="1" applyAlignment="1" applyProtection="1">
      <alignment horizontal="left"/>
    </xf>
    <xf numFmtId="2" fontId="33" fillId="17" borderId="0" xfId="0" applyNumberFormat="1" applyFont="1" applyFill="1" applyBorder="1"/>
    <xf numFmtId="0" fontId="45" fillId="17" borderId="0" xfId="195" applyFont="1" applyFill="1" applyAlignment="1"/>
    <xf numFmtId="0" fontId="58" fillId="17" borderId="0" xfId="0" applyFont="1" applyFill="1" applyBorder="1" applyAlignment="1" applyProtection="1"/>
    <xf numFmtId="172" fontId="33" fillId="17" borderId="0" xfId="2" applyNumberFormat="1" applyFont="1" applyFill="1"/>
    <xf numFmtId="175" fontId="33" fillId="17" borderId="0" xfId="2" applyNumberFormat="1" applyFont="1" applyFill="1"/>
    <xf numFmtId="0" fontId="3" fillId="17" borderId="2" xfId="0" applyFont="1" applyFill="1" applyBorder="1"/>
    <xf numFmtId="0" fontId="1" fillId="17" borderId="2" xfId="0" applyFont="1" applyFill="1" applyBorder="1"/>
    <xf numFmtId="0" fontId="2" fillId="17" borderId="2" xfId="0" applyFont="1" applyFill="1" applyBorder="1" applyAlignment="1">
      <alignment wrapText="1"/>
    </xf>
    <xf numFmtId="0" fontId="55" fillId="17" borderId="2" xfId="186" applyFill="1" applyBorder="1"/>
    <xf numFmtId="0" fontId="2" fillId="17" borderId="2" xfId="0" applyFont="1" applyFill="1" applyBorder="1"/>
    <xf numFmtId="0" fontId="55" fillId="17" borderId="2" xfId="186" applyFill="1" applyBorder="1" applyAlignment="1">
      <alignment wrapText="1"/>
    </xf>
    <xf numFmtId="0" fontId="59" fillId="17" borderId="0" xfId="0" applyFont="1" applyFill="1"/>
    <xf numFmtId="0" fontId="60" fillId="18" borderId="0" xfId="184" applyFont="1" applyFill="1" applyBorder="1" applyAlignment="1" applyProtection="1"/>
    <xf numFmtId="0" fontId="61" fillId="17" borderId="0" xfId="1" applyFont="1" applyFill="1" applyBorder="1" applyAlignment="1" applyProtection="1"/>
    <xf numFmtId="0" fontId="62" fillId="17" borderId="0" xfId="195" applyFont="1" applyFill="1" applyAlignment="1"/>
    <xf numFmtId="0" fontId="63" fillId="17" borderId="0" xfId="0" applyFont="1" applyFill="1" applyBorder="1" applyAlignment="1" applyProtection="1"/>
    <xf numFmtId="3" fontId="16" fillId="17" borderId="0" xfId="1" applyNumberFormat="1" applyFont="1" applyFill="1" applyBorder="1" applyAlignment="1" applyProtection="1">
      <alignment horizontal="left" wrapText="1"/>
    </xf>
    <xf numFmtId="175" fontId="33" fillId="17" borderId="0" xfId="0" applyNumberFormat="1" applyFont="1" applyFill="1" applyBorder="1"/>
    <xf numFmtId="3" fontId="16" fillId="17" borderId="15" xfId="1" applyNumberFormat="1" applyFont="1" applyFill="1" applyBorder="1" applyAlignment="1" applyProtection="1">
      <alignment horizontal="left" wrapText="1"/>
    </xf>
    <xf numFmtId="175" fontId="16" fillId="17" borderId="15" xfId="1" applyNumberFormat="1" applyFont="1" applyFill="1" applyBorder="1" applyAlignment="1" applyProtection="1">
      <alignment horizontal="right"/>
    </xf>
    <xf numFmtId="0" fontId="58" fillId="17" borderId="0" xfId="1" applyFont="1" applyFill="1" applyBorder="1" applyAlignment="1" applyProtection="1"/>
    <xf numFmtId="0" fontId="16" fillId="17" borderId="15" xfId="0" applyFont="1" applyFill="1" applyBorder="1" applyAlignment="1" applyProtection="1">
      <alignment wrapText="1"/>
    </xf>
    <xf numFmtId="0" fontId="48" fillId="17" borderId="2" xfId="0" applyFont="1" applyFill="1" applyBorder="1" applyAlignment="1">
      <alignment wrapText="1"/>
    </xf>
    <xf numFmtId="0" fontId="59" fillId="17" borderId="0" xfId="0" applyFont="1" applyFill="1" applyBorder="1"/>
    <xf numFmtId="3" fontId="64" fillId="17" borderId="0" xfId="0" applyNumberFormat="1" applyFont="1" applyFill="1" applyBorder="1" applyAlignment="1" applyProtection="1"/>
    <xf numFmtId="0" fontId="62" fillId="0" borderId="0" xfId="195" applyFont="1" applyFill="1" applyAlignment="1"/>
    <xf numFmtId="3" fontId="0" fillId="17" borderId="0" xfId="0" applyNumberFormat="1" applyFill="1"/>
    <xf numFmtId="3" fontId="46" fillId="17" borderId="0" xfId="1" applyNumberFormat="1" applyFont="1" applyFill="1" applyBorder="1" applyAlignment="1" applyProtection="1">
      <alignment horizontal="left"/>
    </xf>
    <xf numFmtId="175" fontId="46" fillId="17" borderId="15" xfId="2" applyNumberFormat="1" applyFont="1" applyFill="1" applyBorder="1" applyAlignment="1" applyProtection="1">
      <alignment horizontal="right"/>
    </xf>
    <xf numFmtId="175" fontId="46" fillId="17" borderId="0" xfId="2" applyNumberFormat="1" applyFont="1" applyFill="1" applyBorder="1" applyAlignment="1" applyProtection="1">
      <alignment horizontal="right"/>
    </xf>
    <xf numFmtId="0" fontId="46" fillId="17" borderId="18" xfId="1" applyFont="1" applyFill="1" applyBorder="1" applyAlignment="1" applyProtection="1"/>
    <xf numFmtId="3" fontId="16" fillId="17" borderId="0" xfId="0" quotePrefix="1" applyNumberFormat="1" applyFont="1" applyFill="1" applyBorder="1" applyProtection="1"/>
    <xf numFmtId="0" fontId="48" fillId="17" borderId="21" xfId="0" applyFont="1" applyFill="1" applyBorder="1" applyAlignment="1">
      <alignment wrapText="1"/>
    </xf>
    <xf numFmtId="0" fontId="48" fillId="17" borderId="2" xfId="0" applyFont="1" applyFill="1" applyBorder="1"/>
    <xf numFmtId="172" fontId="16" fillId="17" borderId="0" xfId="0" applyNumberFormat="1" applyFont="1" applyFill="1" applyBorder="1" applyAlignment="1" applyProtection="1"/>
    <xf numFmtId="176" fontId="46" fillId="17" borderId="15" xfId="185" applyNumberFormat="1" applyFont="1" applyFill="1" applyBorder="1" applyAlignment="1" applyProtection="1">
      <alignment horizontal="right"/>
    </xf>
    <xf numFmtId="0" fontId="0" fillId="17" borderId="0" xfId="0" applyFont="1" applyFill="1"/>
    <xf numFmtId="3" fontId="16" fillId="17" borderId="0" xfId="1" applyNumberFormat="1" applyFont="1" applyFill="1" applyBorder="1" applyAlignment="1" applyProtection="1">
      <alignment horizontal="left"/>
    </xf>
    <xf numFmtId="0" fontId="66" fillId="0" borderId="0" xfId="0" applyFont="1" applyAlignment="1">
      <alignment vertical="center"/>
    </xf>
    <xf numFmtId="0" fontId="2" fillId="17" borderId="0" xfId="0" applyFont="1" applyFill="1" applyBorder="1" applyAlignment="1">
      <alignment wrapText="1"/>
    </xf>
    <xf numFmtId="0" fontId="67" fillId="17" borderId="0" xfId="0" applyFont="1" applyFill="1"/>
    <xf numFmtId="3" fontId="46" fillId="17" borderId="0" xfId="0" quotePrefix="1" applyNumberFormat="1" applyFont="1" applyFill="1" applyBorder="1" applyProtection="1"/>
    <xf numFmtId="0" fontId="58" fillId="17" borderId="0" xfId="0" applyFont="1" applyFill="1" applyBorder="1" applyAlignment="1" applyProtection="1">
      <alignment horizontal="left"/>
    </xf>
    <xf numFmtId="0" fontId="16" fillId="17" borderId="0" xfId="0" applyFont="1" applyFill="1" applyBorder="1" applyAlignment="1" applyProtection="1">
      <alignment wrapText="1"/>
    </xf>
    <xf numFmtId="2" fontId="16" fillId="17" borderId="0" xfId="0" applyNumberFormat="1" applyFont="1" applyFill="1" applyBorder="1" applyAlignment="1" applyProtection="1">
      <alignment wrapText="1"/>
    </xf>
    <xf numFmtId="1" fontId="33" fillId="17" borderId="16" xfId="0" applyNumberFormat="1" applyFont="1" applyFill="1" applyBorder="1"/>
    <xf numFmtId="0" fontId="16" fillId="17" borderId="16" xfId="0" quotePrefix="1" applyFont="1" applyFill="1" applyBorder="1" applyProtection="1"/>
    <xf numFmtId="0" fontId="33" fillId="17" borderId="16" xfId="0" applyFont="1" applyFill="1" applyBorder="1"/>
    <xf numFmtId="172" fontId="33" fillId="17" borderId="16" xfId="0" applyNumberFormat="1" applyFont="1" applyFill="1" applyBorder="1"/>
    <xf numFmtId="0" fontId="33" fillId="17" borderId="0" xfId="0" applyFont="1" applyFill="1" applyBorder="1"/>
    <xf numFmtId="172" fontId="33" fillId="17" borderId="0" xfId="0" applyNumberFormat="1" applyFont="1" applyFill="1" applyBorder="1"/>
    <xf numFmtId="0" fontId="16" fillId="17" borderId="15" xfId="0" quotePrefix="1" applyFont="1" applyFill="1" applyBorder="1" applyProtection="1"/>
    <xf numFmtId="0" fontId="69" fillId="17" borderId="0" xfId="0" applyFont="1" applyFill="1" applyBorder="1" applyAlignment="1" applyProtection="1">
      <alignment horizontal="left"/>
    </xf>
    <xf numFmtId="0" fontId="69" fillId="17" borderId="0" xfId="0" applyFont="1" applyFill="1" applyBorder="1" applyAlignment="1" applyProtection="1"/>
    <xf numFmtId="0" fontId="70" fillId="17" borderId="0" xfId="0" applyFont="1" applyFill="1" applyBorder="1" applyAlignment="1" applyProtection="1">
      <alignment horizontal="left"/>
    </xf>
    <xf numFmtId="1" fontId="16" fillId="18" borderId="15" xfId="183" applyNumberFormat="1" applyFont="1" applyFill="1" applyBorder="1" applyAlignment="1" applyProtection="1"/>
    <xf numFmtId="0" fontId="46" fillId="17" borderId="15" xfId="1" applyFont="1" applyFill="1" applyBorder="1" applyAlignment="1" applyProtection="1"/>
    <xf numFmtId="3" fontId="16" fillId="17" borderId="16" xfId="1" applyNumberFormat="1" applyFont="1" applyFill="1" applyBorder="1" applyAlignment="1" applyProtection="1"/>
    <xf numFmtId="0" fontId="16" fillId="17" borderId="16" xfId="1" applyFont="1" applyFill="1" applyBorder="1" applyAlignment="1" applyProtection="1"/>
    <xf numFmtId="0" fontId="16" fillId="17" borderId="0" xfId="0" quotePrefix="1" applyFont="1" applyFill="1" applyBorder="1" applyAlignment="1" applyProtection="1">
      <alignment horizontal="left" indent="1"/>
    </xf>
    <xf numFmtId="3" fontId="16" fillId="18" borderId="16" xfId="183" applyNumberFormat="1" applyFont="1" applyFill="1" applyBorder="1" applyAlignment="1" applyProtection="1"/>
    <xf numFmtId="171" fontId="46" fillId="18" borderId="15" xfId="183" applyNumberFormat="1" applyFont="1" applyFill="1" applyBorder="1" applyAlignment="1" applyProtection="1"/>
    <xf numFmtId="0" fontId="0" fillId="17" borderId="0" xfId="0" applyFill="1" applyAlignment="1">
      <alignment horizontal="left" wrapText="1"/>
    </xf>
    <xf numFmtId="0" fontId="48" fillId="17" borderId="19" xfId="0" applyFont="1" applyFill="1" applyBorder="1" applyAlignment="1">
      <alignment horizontal="left" vertical="center" wrapText="1"/>
    </xf>
    <xf numFmtId="0" fontId="48" fillId="17" borderId="20" xfId="0" applyFont="1" applyFill="1" applyBorder="1" applyAlignment="1">
      <alignment horizontal="left" vertical="center" wrapText="1"/>
    </xf>
    <xf numFmtId="0" fontId="48" fillId="17" borderId="21" xfId="0" applyFont="1" applyFill="1" applyBorder="1" applyAlignment="1">
      <alignment horizontal="left" vertical="center" wrapText="1"/>
    </xf>
    <xf numFmtId="0" fontId="48" fillId="17" borderId="19" xfId="0" applyFont="1" applyFill="1" applyBorder="1" applyAlignment="1">
      <alignment horizontal="left" wrapText="1"/>
    </xf>
    <xf numFmtId="0" fontId="48" fillId="17" borderId="21" xfId="0" applyFont="1" applyFill="1" applyBorder="1" applyAlignment="1">
      <alignment horizontal="left" wrapText="1"/>
    </xf>
    <xf numFmtId="3" fontId="16" fillId="17" borderId="16" xfId="183" applyNumberFormat="1" applyFont="1" applyFill="1" applyBorder="1" applyAlignment="1" applyProtection="1"/>
  </cellXfs>
  <cellStyles count="196">
    <cellStyle name="%" xfId="3" xr:uid="{00000000-0005-0000-0000-000000000000}"/>
    <cellStyle name="% 2" xfId="4" xr:uid="{00000000-0005-0000-0000-000001000000}"/>
    <cellStyle name="%_11" xfId="5" xr:uid="{00000000-0005-0000-0000-000002000000}"/>
    <cellStyle name="%_11_1" xfId="6" xr:uid="{00000000-0005-0000-0000-000003000000}"/>
    <cellStyle name="%_12" xfId="7" xr:uid="{00000000-0005-0000-0000-000004000000}"/>
    <cellStyle name="%_2009-09-30" xfId="8" xr:uid="{00000000-0005-0000-0000-000005000000}"/>
    <cellStyle name="%_26" xfId="9" xr:uid="{00000000-0005-0000-0000-000006000000}"/>
    <cellStyle name="%_29" xfId="10" xr:uid="{00000000-0005-0000-0000-000007000000}"/>
    <cellStyle name="%_31" xfId="11" xr:uid="{00000000-0005-0000-0000-000008000000}"/>
    <cellStyle name="%_33" xfId="12" xr:uid="{00000000-0005-0000-0000-000009000000}"/>
    <cellStyle name="%_53" xfId="13" xr:uid="{00000000-0005-0000-0000-00000A000000}"/>
    <cellStyle name="%_54" xfId="14" xr:uid="{00000000-0005-0000-0000-00000B000000}"/>
    <cellStyle name="%_54_1" xfId="15" xr:uid="{00000000-0005-0000-0000-00000C000000}"/>
    <cellStyle name="%_55" xfId="16" xr:uid="{00000000-0005-0000-0000-00000D000000}"/>
    <cellStyle name="%_57" xfId="17" xr:uid="{00000000-0005-0000-0000-00000E000000}"/>
    <cellStyle name="%_58" xfId="18" xr:uid="{00000000-0005-0000-0000-00000F000000}"/>
    <cellStyle name="%_59" xfId="19" xr:uid="{00000000-0005-0000-0000-000010000000}"/>
    <cellStyle name="%_59_1" xfId="20" xr:uid="{00000000-0005-0000-0000-000011000000}"/>
    <cellStyle name="%_BR" xfId="21" xr:uid="{00000000-0005-0000-0000-000012000000}"/>
    <cellStyle name="%_BR_1" xfId="22" xr:uid="{00000000-0005-0000-0000-000013000000}"/>
    <cellStyle name="%_BR_1_BS23708" xfId="23" xr:uid="{00000000-0005-0000-0000-000014000000}"/>
    <cellStyle name="%_BR_2" xfId="24" xr:uid="{00000000-0005-0000-0000-000015000000}"/>
    <cellStyle name="%_BR_BS23708" xfId="25" xr:uid="{00000000-0005-0000-0000-000016000000}"/>
    <cellStyle name="%_Förvaltningskostnader" xfId="26" xr:uid="{00000000-0005-0000-0000-000017000000}"/>
    <cellStyle name="%_Förvaltningskostnader_1" xfId="27" xr:uid="{00000000-0005-0000-0000-000018000000}"/>
    <cellStyle name="%_Förvaltningskostnader_Förvaltningskostnader" xfId="28" xr:uid="{00000000-0005-0000-0000-000019000000}"/>
    <cellStyle name="%_Förvaltningskostnader_Projekt" xfId="29" xr:uid="{00000000-0005-0000-0000-00001A000000}"/>
    <cellStyle name="%_Förvaltningskostnader_Övriga tjänster" xfId="30" xr:uid="{00000000-0005-0000-0000-00001B000000}"/>
    <cellStyle name="%_Group items" xfId="31" xr:uid="{00000000-0005-0000-0000-00001C000000}"/>
    <cellStyle name="%_Group items_1" xfId="32" xr:uid="{00000000-0005-0000-0000-00001D000000}"/>
    <cellStyle name="%_HÅLSTENENBOLAG" xfId="33" xr:uid="{00000000-0005-0000-0000-00001E000000}"/>
    <cellStyle name="%_HÅLSTENENBOLAG_Förvaltningskostnader" xfId="34" xr:uid="{00000000-0005-0000-0000-00001F000000}"/>
    <cellStyle name="%_HÅLSTENENBOLAG_Projekt" xfId="35" xr:uid="{00000000-0005-0000-0000-000020000000}"/>
    <cellStyle name="%_HÅLSTENENBOLAG_Övriga tjänster" xfId="36" xr:uid="{00000000-0005-0000-0000-000021000000}"/>
    <cellStyle name="%_Projekt" xfId="37" xr:uid="{00000000-0005-0000-0000-000022000000}"/>
    <cellStyle name="%_Projekt_1" xfId="38" xr:uid="{00000000-0005-0000-0000-000023000000}"/>
    <cellStyle name="%_Projekt_1_Förvaltningskostnader" xfId="39" xr:uid="{00000000-0005-0000-0000-000024000000}"/>
    <cellStyle name="%_Projekt_1_Projekt" xfId="40" xr:uid="{00000000-0005-0000-0000-000025000000}"/>
    <cellStyle name="%_Projekt_1_Övriga tjänster" xfId="41" xr:uid="{00000000-0005-0000-0000-000026000000}"/>
    <cellStyle name="%_Projekt_11" xfId="42" xr:uid="{00000000-0005-0000-0000-000027000000}"/>
    <cellStyle name="%_Projekt_12" xfId="43" xr:uid="{00000000-0005-0000-0000-000028000000}"/>
    <cellStyle name="%_Projekt_2" xfId="44" xr:uid="{00000000-0005-0000-0000-000029000000}"/>
    <cellStyle name="%_Projekt_26" xfId="45" xr:uid="{00000000-0005-0000-0000-00002A000000}"/>
    <cellStyle name="%_Projekt_29" xfId="46" xr:uid="{00000000-0005-0000-0000-00002B000000}"/>
    <cellStyle name="%_Projekt_3" xfId="47" xr:uid="{00000000-0005-0000-0000-00002C000000}"/>
    <cellStyle name="%_Projekt_31" xfId="48" xr:uid="{00000000-0005-0000-0000-00002D000000}"/>
    <cellStyle name="%_Projekt_33" xfId="49" xr:uid="{00000000-0005-0000-0000-00002E000000}"/>
    <cellStyle name="%_Projekt_4" xfId="50" xr:uid="{00000000-0005-0000-0000-00002F000000}"/>
    <cellStyle name="%_Projekt_53" xfId="51" xr:uid="{00000000-0005-0000-0000-000030000000}"/>
    <cellStyle name="%_Projekt_54" xfId="52" xr:uid="{00000000-0005-0000-0000-000031000000}"/>
    <cellStyle name="%_Projekt_57" xfId="53" xr:uid="{00000000-0005-0000-0000-000032000000}"/>
    <cellStyle name="%_Projekt_58" xfId="54" xr:uid="{00000000-0005-0000-0000-000033000000}"/>
    <cellStyle name="%_Projekt_59" xfId="55" xr:uid="{00000000-0005-0000-0000-000034000000}"/>
    <cellStyle name="%_Projekt_Förvaltningskostnader" xfId="56" xr:uid="{00000000-0005-0000-0000-000035000000}"/>
    <cellStyle name="%_Projekt_Group items" xfId="57" xr:uid="{00000000-0005-0000-0000-000036000000}"/>
    <cellStyle name="%_Projekt_Projekt" xfId="58" xr:uid="{00000000-0005-0000-0000-000037000000}"/>
    <cellStyle name="%_Projekt_Övriga tjänster" xfId="59" xr:uid="{00000000-0005-0000-0000-000038000000}"/>
    <cellStyle name="%_SUMMMARY" xfId="60" xr:uid="{00000000-0005-0000-0000-000039000000}"/>
    <cellStyle name="%_SUMMMARY_Förvaltningskostnader" xfId="61" xr:uid="{00000000-0005-0000-0000-00003A000000}"/>
    <cellStyle name="%_SUMMMARY_Projekt" xfId="62" xr:uid="{00000000-0005-0000-0000-00003B000000}"/>
    <cellStyle name="%_SUMMMARY_Övriga tjänster" xfId="63" xr:uid="{00000000-0005-0000-0000-00003C000000}"/>
    <cellStyle name="%_Övriga tjänster" xfId="64" xr:uid="{00000000-0005-0000-0000-00003D000000}"/>
    <cellStyle name="%_Övriga tjänster_1" xfId="65" xr:uid="{00000000-0005-0000-0000-00003E000000}"/>
    <cellStyle name="%_Övriga tjänster_1_11" xfId="66" xr:uid="{00000000-0005-0000-0000-00003F000000}"/>
    <cellStyle name="%_Övriga tjänster_1_54" xfId="67" xr:uid="{00000000-0005-0000-0000-000040000000}"/>
    <cellStyle name="%_Övriga tjänster_1_59" xfId="68" xr:uid="{00000000-0005-0000-0000-000041000000}"/>
    <cellStyle name="%_Övriga tjänster_1_Förvaltningskostnader" xfId="69" xr:uid="{00000000-0005-0000-0000-000042000000}"/>
    <cellStyle name="%_Övriga tjänster_1_Group items" xfId="70" xr:uid="{00000000-0005-0000-0000-000043000000}"/>
    <cellStyle name="%_Övriga tjänster_1_Projekt" xfId="71" xr:uid="{00000000-0005-0000-0000-000044000000}"/>
    <cellStyle name="%_Övriga tjänster_1_Projekt_1" xfId="72" xr:uid="{00000000-0005-0000-0000-000045000000}"/>
    <cellStyle name="%_Övriga tjänster_1_Projekt_2" xfId="73" xr:uid="{00000000-0005-0000-0000-000046000000}"/>
    <cellStyle name="%_Övriga tjänster_1_SUMMMARY ROLL2" xfId="74" xr:uid="{00000000-0005-0000-0000-000047000000}"/>
    <cellStyle name="%_Övriga tjänster_1_Övriga tjänster" xfId="75" xr:uid="{00000000-0005-0000-0000-000048000000}"/>
    <cellStyle name="%_Övriga tjänster_2" xfId="76" xr:uid="{00000000-0005-0000-0000-000049000000}"/>
    <cellStyle name="%_Övriga tjänster_Förvaltningskostnader" xfId="77" xr:uid="{00000000-0005-0000-0000-00004A000000}"/>
    <cellStyle name="%_Övriga tjänster_Projekt" xfId="78" xr:uid="{00000000-0005-0000-0000-00004B000000}"/>
    <cellStyle name="%_Övriga tjänster_Övriga tjänster" xfId="79" xr:uid="{00000000-0005-0000-0000-00004C000000}"/>
    <cellStyle name="1 000" xfId="182" xr:uid="{00000000-0005-0000-0000-00004D000000}"/>
    <cellStyle name="1 000,00" xfId="181" xr:uid="{00000000-0005-0000-0000-00004E000000}"/>
    <cellStyle name="20% - Accent1 2" xfId="80" xr:uid="{00000000-0005-0000-0000-00004F000000}"/>
    <cellStyle name="20% - Accent2 2" xfId="81" xr:uid="{00000000-0005-0000-0000-000050000000}"/>
    <cellStyle name="20% - Accent3 2" xfId="82" xr:uid="{00000000-0005-0000-0000-000051000000}"/>
    <cellStyle name="20% - Accent4 2" xfId="83" xr:uid="{00000000-0005-0000-0000-000052000000}"/>
    <cellStyle name="20% - Accent5 2" xfId="84" xr:uid="{00000000-0005-0000-0000-000053000000}"/>
    <cellStyle name="20% - Accent6 2" xfId="85" xr:uid="{00000000-0005-0000-0000-000054000000}"/>
    <cellStyle name="40% - Accent1 2" xfId="86" xr:uid="{00000000-0005-0000-0000-000055000000}"/>
    <cellStyle name="40% - Accent2 2" xfId="87" xr:uid="{00000000-0005-0000-0000-000056000000}"/>
    <cellStyle name="40% - Accent3 2" xfId="88" xr:uid="{00000000-0005-0000-0000-000057000000}"/>
    <cellStyle name="40% - Accent4 2" xfId="89" xr:uid="{00000000-0005-0000-0000-000058000000}"/>
    <cellStyle name="40% - Accent5 2" xfId="90" xr:uid="{00000000-0005-0000-0000-000059000000}"/>
    <cellStyle name="40% - Accent6 2" xfId="91" xr:uid="{00000000-0005-0000-0000-00005A000000}"/>
    <cellStyle name="60% - Accent1 2" xfId="92" xr:uid="{00000000-0005-0000-0000-00005B000000}"/>
    <cellStyle name="60% - Accent2 2" xfId="93" xr:uid="{00000000-0005-0000-0000-00005C000000}"/>
    <cellStyle name="60% - Accent3 2" xfId="94" xr:uid="{00000000-0005-0000-0000-00005D000000}"/>
    <cellStyle name="60% - Accent4 2" xfId="95" xr:uid="{00000000-0005-0000-0000-00005E000000}"/>
    <cellStyle name="60% - Accent5 2" xfId="96" xr:uid="{00000000-0005-0000-0000-00005F000000}"/>
    <cellStyle name="60% - Accent6 2" xfId="97" xr:uid="{00000000-0005-0000-0000-000060000000}"/>
    <cellStyle name="AA_input" xfId="98" xr:uid="{00000000-0005-0000-0000-000061000000}"/>
    <cellStyle name="Accent1 2" xfId="99" xr:uid="{00000000-0005-0000-0000-000062000000}"/>
    <cellStyle name="Accent2 2" xfId="100" xr:uid="{00000000-0005-0000-0000-000063000000}"/>
    <cellStyle name="Accent3 2" xfId="101" xr:uid="{00000000-0005-0000-0000-000064000000}"/>
    <cellStyle name="Accent4 2" xfId="102" xr:uid="{00000000-0005-0000-0000-000065000000}"/>
    <cellStyle name="Accent5 2" xfId="103" xr:uid="{00000000-0005-0000-0000-000066000000}"/>
    <cellStyle name="Accent6 2" xfId="104" xr:uid="{00000000-0005-0000-0000-000067000000}"/>
    <cellStyle name="Bad 2" xfId="105" xr:uid="{00000000-0005-0000-0000-000068000000}"/>
    <cellStyle name="Blankettnamn" xfId="106" xr:uid="{00000000-0005-0000-0000-000069000000}"/>
    <cellStyle name="Blankettnamn 2" xfId="107" xr:uid="{00000000-0005-0000-0000-00006A000000}"/>
    <cellStyle name="Blankettnamn_ROS_R12" xfId="108" xr:uid="{00000000-0005-0000-0000-00006B000000}"/>
    <cellStyle name="Calculation 2" xfId="109" xr:uid="{00000000-0005-0000-0000-00006C000000}"/>
    <cellStyle name="Check Cell 2" xfId="110" xr:uid="{00000000-0005-0000-0000-00006D000000}"/>
    <cellStyle name="Color 1" xfId="187" xr:uid="{00000000-0005-0000-0000-00006E000000}"/>
    <cellStyle name="Color 2" xfId="188" xr:uid="{00000000-0005-0000-0000-00006F000000}"/>
    <cellStyle name="Color 3" xfId="189" xr:uid="{00000000-0005-0000-0000-000070000000}"/>
    <cellStyle name="Color 4" xfId="190" xr:uid="{00000000-0005-0000-0000-000071000000}"/>
    <cellStyle name="Color 5" xfId="191" xr:uid="{00000000-0005-0000-0000-000072000000}"/>
    <cellStyle name="Color 6" xfId="192" xr:uid="{00000000-0005-0000-0000-000073000000}"/>
    <cellStyle name="Comma" xfId="185" builtinId="3"/>
    <cellStyle name="Comma 2" xfId="111" xr:uid="{00000000-0005-0000-0000-000075000000}"/>
    <cellStyle name="Comma 2 2" xfId="112" xr:uid="{00000000-0005-0000-0000-000076000000}"/>
    <cellStyle name="Comma 2_IS" xfId="193" xr:uid="{00000000-0005-0000-0000-000077000000}"/>
    <cellStyle name="Comma 3" xfId="113" xr:uid="{00000000-0005-0000-0000-000078000000}"/>
    <cellStyle name="Comma 3 2" xfId="114" xr:uid="{00000000-0005-0000-0000-000079000000}"/>
    <cellStyle name="Comma 4" xfId="115" xr:uid="{00000000-0005-0000-0000-00007A000000}"/>
    <cellStyle name="COMPS" xfId="116" xr:uid="{00000000-0005-0000-0000-00007B000000}"/>
    <cellStyle name="DATA_ENT" xfId="117" xr:uid="{00000000-0005-0000-0000-00007C000000}"/>
    <cellStyle name="Datum" xfId="118" xr:uid="{00000000-0005-0000-0000-00007D000000}"/>
    <cellStyle name="DOWNFOOT" xfId="119" xr:uid="{00000000-0005-0000-0000-00007E000000}"/>
    <cellStyle name="Explanatory Text 2" xfId="120" xr:uid="{00000000-0005-0000-0000-00007F000000}"/>
    <cellStyle name="Format Datum (MMM-ÅÅ)" xfId="121" xr:uid="{00000000-0005-0000-0000-000080000000}"/>
    <cellStyle name="Format Datum (ÅÅ-MM-DD t.mm)" xfId="122" xr:uid="{00000000-0005-0000-0000-000081000000}"/>
    <cellStyle name="Format Datum (ÅÅ-MM-DD)" xfId="123" xr:uid="{00000000-0005-0000-0000-000082000000}"/>
    <cellStyle name="Format Procent (0%)" xfId="124" xr:uid="{00000000-0005-0000-0000-000083000000}"/>
    <cellStyle name="Format Procent (0,0%)" xfId="125" xr:uid="{00000000-0005-0000-0000-000084000000}"/>
    <cellStyle name="Format Tal (# ##0)" xfId="126" xr:uid="{00000000-0005-0000-0000-000085000000}"/>
    <cellStyle name="Format Tal (# ##0,00)" xfId="127" xr:uid="{00000000-0005-0000-0000-000086000000}"/>
    <cellStyle name="Format Tid (t.mm)" xfId="128" xr:uid="{00000000-0005-0000-0000-000087000000}"/>
    <cellStyle name="Följde hyperlänken_TAX PACK" xfId="129" xr:uid="{00000000-0005-0000-0000-000088000000}"/>
    <cellStyle name="Good 2" xfId="130" xr:uid="{00000000-0005-0000-0000-000089000000}"/>
    <cellStyle name="Heading 1 2" xfId="131" xr:uid="{00000000-0005-0000-0000-00008A000000}"/>
    <cellStyle name="Heading 2 2" xfId="132" xr:uid="{00000000-0005-0000-0000-00008B000000}"/>
    <cellStyle name="Heading 3 2" xfId="133" xr:uid="{00000000-0005-0000-0000-00008C000000}"/>
    <cellStyle name="Heading 4 2" xfId="134" xr:uid="{00000000-0005-0000-0000-00008D000000}"/>
    <cellStyle name="Hyperlink" xfId="186" builtinId="8"/>
    <cellStyle name="Hyperlink 2" xfId="135" xr:uid="{00000000-0005-0000-0000-00008F000000}"/>
    <cellStyle name="Hyperlänk_TAX PACK" xfId="136" xr:uid="{00000000-0005-0000-0000-000090000000}"/>
    <cellStyle name="indata" xfId="137" xr:uid="{00000000-0005-0000-0000-000091000000}"/>
    <cellStyle name="Input 2" xfId="138" xr:uid="{00000000-0005-0000-0000-000092000000}"/>
    <cellStyle name="Kolumnrubrik" xfId="139" xr:uid="{00000000-0005-0000-0000-000093000000}"/>
    <cellStyle name="KRADSFI" xfId="140" xr:uid="{00000000-0005-0000-0000-000094000000}"/>
    <cellStyle name="Linje" xfId="1" xr:uid="{00000000-0005-0000-0000-000095000000}"/>
    <cellStyle name="Linje ovan" xfId="194" xr:uid="{00000000-0005-0000-0000-000096000000}"/>
    <cellStyle name="Linked Cell 2" xfId="141" xr:uid="{00000000-0005-0000-0000-000097000000}"/>
    <cellStyle name="Neutral 2" xfId="142" xr:uid="{00000000-0005-0000-0000-000098000000}"/>
    <cellStyle name="Normal" xfId="0" builtinId="0"/>
    <cellStyle name="Normal 2" xfId="143" xr:uid="{00000000-0005-0000-0000-00009A000000}"/>
    <cellStyle name="Normal 2 2" xfId="144" xr:uid="{00000000-0005-0000-0000-00009B000000}"/>
    <cellStyle name="Normal 2_Kassaflödesanalys" xfId="145" xr:uid="{00000000-0005-0000-0000-00009C000000}"/>
    <cellStyle name="Normal 3" xfId="146" xr:uid="{00000000-0005-0000-0000-00009D000000}"/>
    <cellStyle name="Normal 3 2 2" xfId="147" xr:uid="{00000000-0005-0000-0000-00009E000000}"/>
    <cellStyle name="Normal 4" xfId="148" xr:uid="{00000000-0005-0000-0000-00009F000000}"/>
    <cellStyle name="Normal 4 2" xfId="149" xr:uid="{00000000-0005-0000-0000-0000A0000000}"/>
    <cellStyle name="Normal 4 3" xfId="150" xr:uid="{00000000-0005-0000-0000-0000A1000000}"/>
    <cellStyle name="Normal 4_NOT21-MH" xfId="151" xr:uid="{00000000-0005-0000-0000-0000A2000000}"/>
    <cellStyle name="Normal 5" xfId="152" xr:uid="{00000000-0005-0000-0000-0000A3000000}"/>
    <cellStyle name="Normal 6" xfId="153" xr:uid="{00000000-0005-0000-0000-0000A4000000}"/>
    <cellStyle name="Normal 7" xfId="154" xr:uid="{00000000-0005-0000-0000-0000A5000000}"/>
    <cellStyle name="Normal 8" xfId="155" xr:uid="{00000000-0005-0000-0000-0000A6000000}"/>
    <cellStyle name="Normal_IS" xfId="195" xr:uid="{00000000-0005-0000-0000-0000A7000000}"/>
    <cellStyle name="Note 2" xfId="156" xr:uid="{00000000-0005-0000-0000-0000A8000000}"/>
    <cellStyle name="Output 2" xfId="157" xr:uid="{00000000-0005-0000-0000-0000A9000000}"/>
    <cellStyle name="Percent" xfId="2" builtinId="5"/>
    <cellStyle name="Percent 2" xfId="158" xr:uid="{00000000-0005-0000-0000-0000AB000000}"/>
    <cellStyle name="Percent 2 2" xfId="159" xr:uid="{00000000-0005-0000-0000-0000AC000000}"/>
    <cellStyle name="Percent 3" xfId="160" xr:uid="{00000000-0005-0000-0000-0000AD000000}"/>
    <cellStyle name="Resultat" xfId="161" xr:uid="{00000000-0005-0000-0000-0000AE000000}"/>
    <cellStyle name="Rubrik1" xfId="162" xr:uid="{00000000-0005-0000-0000-0000AF000000}"/>
    <cellStyle name="Rubrik1 2" xfId="163" xr:uid="{00000000-0005-0000-0000-0000B0000000}"/>
    <cellStyle name="Rubrik2" xfId="164" xr:uid="{00000000-0005-0000-0000-0000B1000000}"/>
    <cellStyle name="Rubrik2 2" xfId="165" xr:uid="{00000000-0005-0000-0000-0000B2000000}"/>
    <cellStyle name="Rubrik3" xfId="166" xr:uid="{00000000-0005-0000-0000-0000B3000000}"/>
    <cellStyle name="Rubrik3 2" xfId="167" xr:uid="{00000000-0005-0000-0000-0000B4000000}"/>
    <cellStyle name="Shadow" xfId="183" xr:uid="{00000000-0005-0000-0000-0000B5000000}"/>
    <cellStyle name="Summa" xfId="168" xr:uid="{00000000-0005-0000-0000-0000B6000000}"/>
    <cellStyle name="Summa 2" xfId="169" xr:uid="{00000000-0005-0000-0000-0000B7000000}"/>
    <cellStyle name="Table Heading" xfId="184" xr:uid="{00000000-0005-0000-0000-0000B8000000}"/>
    <cellStyle name="Tal" xfId="170" xr:uid="{00000000-0005-0000-0000-0000B9000000}"/>
    <cellStyle name="Text" xfId="171" xr:uid="{00000000-0005-0000-0000-0000BA000000}"/>
    <cellStyle name="Textrubrik" xfId="172" xr:uid="{00000000-0005-0000-0000-0000BB000000}"/>
    <cellStyle name="Title 2" xfId="173" xr:uid="{00000000-0005-0000-0000-0000BC000000}"/>
    <cellStyle name="Total 2" xfId="174" xr:uid="{00000000-0005-0000-0000-0000BD000000}"/>
    <cellStyle name="Tusental (0)_~0397388" xfId="175" xr:uid="{00000000-0005-0000-0000-0000BE000000}"/>
    <cellStyle name="Tusental_~0397388" xfId="176" xr:uid="{00000000-0005-0000-0000-0000BF000000}"/>
    <cellStyle name="Valuta (0)_~0397388" xfId="177" xr:uid="{00000000-0005-0000-0000-0000C0000000}"/>
    <cellStyle name="Valuta_~0397388" xfId="178" xr:uid="{00000000-0005-0000-0000-0000C1000000}"/>
    <cellStyle name="Warning Text 2" xfId="179" xr:uid="{00000000-0005-0000-0000-0000C2000000}"/>
    <cellStyle name="Ärenderubrik" xfId="180" xr:uid="{00000000-0005-0000-0000-0000C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9"/>
  <sheetViews>
    <sheetView tabSelected="1" zoomScale="90" zoomScaleNormal="90" workbookViewId="0"/>
  </sheetViews>
  <sheetFormatPr defaultRowHeight="15"/>
  <cols>
    <col min="1" max="3" width="55.42578125" customWidth="1"/>
  </cols>
  <sheetData>
    <row r="1" spans="1:3" s="9" customFormat="1">
      <c r="A1" s="8" t="s">
        <v>32</v>
      </c>
    </row>
    <row r="2" spans="1:3" s="9" customFormat="1">
      <c r="A2" s="2" t="s">
        <v>33</v>
      </c>
      <c r="B2" s="2" t="s">
        <v>34</v>
      </c>
      <c r="C2" s="2" t="s">
        <v>35</v>
      </c>
    </row>
    <row r="3" spans="1:3" s="9" customFormat="1">
      <c r="A3" s="64" t="s">
        <v>144</v>
      </c>
      <c r="B3" s="9" t="s">
        <v>141</v>
      </c>
      <c r="C3" s="9" t="s">
        <v>133</v>
      </c>
    </row>
    <row r="4" spans="1:3" s="9" customFormat="1">
      <c r="A4" s="64" t="s">
        <v>145</v>
      </c>
      <c r="B4" s="9" t="s">
        <v>142</v>
      </c>
      <c r="C4" s="9" t="s">
        <v>133</v>
      </c>
    </row>
    <row r="5" spans="1:3" s="9" customFormat="1">
      <c r="A5" s="64" t="s">
        <v>146</v>
      </c>
      <c r="B5" s="9" t="s">
        <v>104</v>
      </c>
      <c r="C5" s="9" t="s">
        <v>133</v>
      </c>
    </row>
    <row r="6" spans="1:3" s="9" customFormat="1">
      <c r="A6" s="2"/>
      <c r="B6" s="2"/>
      <c r="C6" s="2"/>
    </row>
    <row r="7" spans="1:3" s="9" customFormat="1" ht="151.5" customHeight="1">
      <c r="A7" s="128" t="s">
        <v>36</v>
      </c>
      <c r="B7" s="128"/>
    </row>
    <row r="8" spans="1:3" s="9" customFormat="1"/>
    <row r="9" spans="1:3" s="9" customFormat="1"/>
    <row r="10" spans="1:3" s="9" customFormat="1">
      <c r="A10" s="71" t="s">
        <v>176</v>
      </c>
      <c r="B10" s="71" t="s">
        <v>31</v>
      </c>
      <c r="C10" s="71" t="s">
        <v>178</v>
      </c>
    </row>
    <row r="11" spans="1:3" s="9" customFormat="1" ht="75">
      <c r="A11" s="72" t="s">
        <v>0</v>
      </c>
      <c r="B11" s="73" t="s">
        <v>186</v>
      </c>
      <c r="C11" s="88" t="s">
        <v>205</v>
      </c>
    </row>
    <row r="12" spans="1:3" s="9" customFormat="1" ht="45">
      <c r="A12" s="74" t="s">
        <v>1</v>
      </c>
      <c r="B12" s="73" t="s">
        <v>240</v>
      </c>
      <c r="C12" s="88" t="s">
        <v>206</v>
      </c>
    </row>
    <row r="13" spans="1:3" s="9" customFormat="1" ht="30">
      <c r="A13" s="74" t="s">
        <v>2</v>
      </c>
      <c r="B13" s="75" t="s">
        <v>187</v>
      </c>
      <c r="C13" s="88" t="s">
        <v>207</v>
      </c>
    </row>
    <row r="14" spans="1:3" s="9" customFormat="1">
      <c r="A14" s="74" t="s">
        <v>3</v>
      </c>
      <c r="B14" s="99" t="s">
        <v>208</v>
      </c>
      <c r="C14" s="88" t="s">
        <v>209</v>
      </c>
    </row>
    <row r="15" spans="1:3" s="9" customFormat="1" ht="45">
      <c r="A15" s="72" t="s">
        <v>4</v>
      </c>
      <c r="B15" s="73" t="s">
        <v>188</v>
      </c>
      <c r="C15" s="88" t="s">
        <v>210</v>
      </c>
    </row>
    <row r="16" spans="1:3" s="9" customFormat="1" ht="45.75" customHeight="1">
      <c r="A16" s="72" t="s">
        <v>5</v>
      </c>
      <c r="B16" s="75" t="s">
        <v>189</v>
      </c>
      <c r="C16" s="88" t="s">
        <v>211</v>
      </c>
    </row>
    <row r="17" spans="1:6" s="9" customFormat="1" ht="45">
      <c r="A17" s="74" t="s">
        <v>6</v>
      </c>
      <c r="B17" s="73" t="s">
        <v>212</v>
      </c>
      <c r="C17" s="88" t="s">
        <v>213</v>
      </c>
    </row>
    <row r="18" spans="1:6" s="9" customFormat="1" ht="60" customHeight="1">
      <c r="A18" s="74" t="s">
        <v>7</v>
      </c>
      <c r="B18" s="73" t="s">
        <v>214</v>
      </c>
      <c r="C18" s="129" t="s">
        <v>215</v>
      </c>
    </row>
    <row r="19" spans="1:6" s="9" customFormat="1" ht="30">
      <c r="A19" s="76" t="s">
        <v>8</v>
      </c>
      <c r="B19" s="73" t="s">
        <v>216</v>
      </c>
      <c r="C19" s="130"/>
    </row>
    <row r="20" spans="1:6" s="9" customFormat="1" ht="30">
      <c r="A20" s="76" t="s">
        <v>9</v>
      </c>
      <c r="B20" s="73" t="s">
        <v>190</v>
      </c>
      <c r="C20" s="131"/>
    </row>
    <row r="21" spans="1:6" s="9" customFormat="1" ht="30" customHeight="1">
      <c r="A21" s="74" t="s">
        <v>10</v>
      </c>
      <c r="B21" s="73" t="s">
        <v>191</v>
      </c>
      <c r="C21" s="129" t="s">
        <v>217</v>
      </c>
    </row>
    <row r="22" spans="1:6" s="9" customFormat="1" ht="33" customHeight="1">
      <c r="A22" s="74" t="s">
        <v>11</v>
      </c>
      <c r="B22" s="73" t="s">
        <v>192</v>
      </c>
      <c r="C22" s="131"/>
    </row>
    <row r="23" spans="1:6" s="9" customFormat="1" ht="45" customHeight="1">
      <c r="A23" s="74" t="s">
        <v>12</v>
      </c>
      <c r="B23" s="73" t="s">
        <v>238</v>
      </c>
      <c r="C23" s="132" t="s">
        <v>218</v>
      </c>
    </row>
    <row r="24" spans="1:6" s="9" customFormat="1" ht="44.25" customHeight="1">
      <c r="A24" s="74" t="s">
        <v>13</v>
      </c>
      <c r="B24" s="73" t="s">
        <v>193</v>
      </c>
      <c r="C24" s="133"/>
    </row>
    <row r="25" spans="1:6" s="9" customFormat="1" ht="60">
      <c r="A25" s="74" t="s">
        <v>14</v>
      </c>
      <c r="B25" s="73" t="s">
        <v>194</v>
      </c>
      <c r="C25" s="88" t="s">
        <v>219</v>
      </c>
    </row>
    <row r="26" spans="1:6" s="9" customFormat="1" ht="45.75" customHeight="1">
      <c r="A26" s="74" t="s">
        <v>15</v>
      </c>
      <c r="B26" s="75" t="s">
        <v>195</v>
      </c>
      <c r="C26" s="98" t="s">
        <v>203</v>
      </c>
    </row>
    <row r="27" spans="1:6" s="9" customFormat="1" ht="63.75" customHeight="1">
      <c r="A27" s="72" t="s">
        <v>16</v>
      </c>
      <c r="B27" s="73" t="s">
        <v>196</v>
      </c>
      <c r="C27" s="88" t="s">
        <v>179</v>
      </c>
    </row>
    <row r="28" spans="1:6" s="9" customFormat="1" ht="54" customHeight="1">
      <c r="A28" s="74" t="s">
        <v>17</v>
      </c>
      <c r="B28" s="73" t="s">
        <v>197</v>
      </c>
      <c r="C28" s="88" t="s">
        <v>220</v>
      </c>
    </row>
    <row r="29" spans="1:6" s="9" customFormat="1" ht="63.75" customHeight="1">
      <c r="A29" s="74" t="s">
        <v>18</v>
      </c>
      <c r="B29" s="73" t="s">
        <v>198</v>
      </c>
      <c r="C29" s="88" t="s">
        <v>221</v>
      </c>
    </row>
    <row r="30" spans="1:6" s="9" customFormat="1" ht="60">
      <c r="A30" s="72" t="s">
        <v>19</v>
      </c>
      <c r="B30" s="73" t="s">
        <v>222</v>
      </c>
      <c r="C30" s="88" t="s">
        <v>223</v>
      </c>
    </row>
    <row r="31" spans="1:6" s="9" customFormat="1" ht="50.25" customHeight="1">
      <c r="A31" s="74" t="s">
        <v>20</v>
      </c>
      <c r="B31" s="73" t="s">
        <v>236</v>
      </c>
      <c r="C31" s="88" t="s">
        <v>185</v>
      </c>
      <c r="E31" s="105"/>
      <c r="F31" s="104"/>
    </row>
    <row r="32" spans="1:6" s="9" customFormat="1" ht="30">
      <c r="A32" s="74" t="s">
        <v>21</v>
      </c>
      <c r="B32" s="88" t="s">
        <v>224</v>
      </c>
      <c r="C32" s="88" t="s">
        <v>225</v>
      </c>
    </row>
    <row r="33" spans="1:3" s="9" customFormat="1" ht="51" customHeight="1">
      <c r="A33" s="72" t="s">
        <v>22</v>
      </c>
      <c r="B33" s="75" t="s">
        <v>199</v>
      </c>
      <c r="C33" s="88" t="s">
        <v>204</v>
      </c>
    </row>
    <row r="34" spans="1:3" s="9" customFormat="1" ht="60">
      <c r="A34" s="74" t="s">
        <v>23</v>
      </c>
      <c r="B34" s="73" t="s">
        <v>241</v>
      </c>
      <c r="C34" s="88" t="s">
        <v>180</v>
      </c>
    </row>
    <row r="35" spans="1:3" s="9" customFormat="1" ht="30">
      <c r="A35" s="74" t="s">
        <v>24</v>
      </c>
      <c r="B35" s="73" t="s">
        <v>200</v>
      </c>
      <c r="C35" s="88" t="s">
        <v>181</v>
      </c>
    </row>
    <row r="36" spans="1:3" s="9" customFormat="1" ht="111.75" customHeight="1">
      <c r="A36" s="72" t="s">
        <v>25</v>
      </c>
      <c r="B36" s="73" t="s">
        <v>252</v>
      </c>
      <c r="C36" s="88" t="s">
        <v>182</v>
      </c>
    </row>
    <row r="37" spans="1:3" s="9" customFormat="1" ht="30">
      <c r="A37" s="74" t="s">
        <v>26</v>
      </c>
      <c r="B37" s="88" t="s">
        <v>201</v>
      </c>
      <c r="C37" s="88" t="s">
        <v>226</v>
      </c>
    </row>
    <row r="38" spans="1:3" s="9" customFormat="1" ht="60">
      <c r="A38" s="72" t="s">
        <v>27</v>
      </c>
      <c r="B38" s="73" t="s">
        <v>227</v>
      </c>
      <c r="C38" s="99" t="s">
        <v>179</v>
      </c>
    </row>
    <row r="39" spans="1:3" s="9" customFormat="1" ht="35.25" customHeight="1">
      <c r="A39" s="74" t="s">
        <v>28</v>
      </c>
      <c r="B39" s="75" t="s">
        <v>202</v>
      </c>
      <c r="C39" s="88" t="s">
        <v>184</v>
      </c>
    </row>
    <row r="40" spans="1:3" s="9" customFormat="1" ht="30">
      <c r="A40" s="74" t="s">
        <v>29</v>
      </c>
      <c r="B40" s="88" t="s">
        <v>228</v>
      </c>
      <c r="C40" s="88" t="s">
        <v>183</v>
      </c>
    </row>
    <row r="41" spans="1:3" s="9" customFormat="1" ht="60" customHeight="1">
      <c r="A41" s="74" t="s">
        <v>30</v>
      </c>
      <c r="B41" s="73" t="s">
        <v>229</v>
      </c>
      <c r="C41" s="88" t="s">
        <v>230</v>
      </c>
    </row>
    <row r="42" spans="1:3" s="9" customFormat="1"/>
    <row r="43" spans="1:3" s="9" customFormat="1"/>
    <row r="44" spans="1:3" s="9" customFormat="1"/>
    <row r="45" spans="1:3" s="9" customFormat="1"/>
    <row r="46" spans="1:3" s="9" customFormat="1"/>
    <row r="47" spans="1:3" s="9" customFormat="1"/>
    <row r="48" spans="1:3"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sheetData>
  <mergeCells count="4">
    <mergeCell ref="A7:B7"/>
    <mergeCell ref="C18:C20"/>
    <mergeCell ref="C21:C22"/>
    <mergeCell ref="C23:C24"/>
  </mergeCells>
  <hyperlinks>
    <hyperlink ref="A12" location="Capital_employed" display="Capital employed" xr:uid="{00000000-0004-0000-0000-000000000000}"/>
    <hyperlink ref="A17" location="Earnings_per_share__SEK" display="Earnings per share " xr:uid="{00000000-0004-0000-0000-000001000000}"/>
    <hyperlink ref="A18" location="EBIT" display="EBIT" xr:uid="{00000000-0004-0000-0000-000002000000}"/>
    <hyperlink ref="A19" location="EBIT__excluding_items_affecting_comparability" display="EBIT excluding items affecting comparability " xr:uid="{00000000-0004-0000-0000-000003000000}"/>
    <hyperlink ref="A20" location="EBIT_margin_excluding_items_affecting_comparability" display="EBIT margin excluding items affecting comparability,%" xr:uid="{00000000-0004-0000-0000-000004000000}"/>
    <hyperlink ref="A21" location="EBITA__excluding_items_affecting_comparability" display="EBITA " xr:uid="{00000000-0004-0000-0000-000005000000}"/>
    <hyperlink ref="A22" location="EBITA_margin_excluding_items_affecting_comparability" display="EBITA margin, % " xr:uid="{00000000-0004-0000-0000-000006000000}"/>
    <hyperlink ref="A23" location="EBITDA__excluding_items_affecting_comparability" display="EBITDA" xr:uid="{00000000-0004-0000-0000-000007000000}"/>
    <hyperlink ref="A24" location="EBITDA_margin_excluding_items_affecting_comparability" display="EBITDA margin, %" xr:uid="{00000000-0004-0000-0000-000008000000}"/>
    <hyperlink ref="A37" location="PEra" display="P/E ratio" xr:uid="{00000000-0004-0000-0000-000009000000}"/>
    <hyperlink ref="A40" location="RetCapEmp" display="Return on capital employed, %" xr:uid="{00000000-0004-0000-0000-00000A000000}"/>
    <hyperlink ref="A39" location="Capital_turnover_rate" display="Rate of capital turnover" xr:uid="{00000000-0004-0000-0000-00000B000000}"/>
    <hyperlink ref="A14" location="'Cash Flow '!B61" display="Debt/equity ratio, %" xr:uid="{00000000-0004-0000-0000-00000C000000}"/>
    <hyperlink ref="A26" location="Eqasratio" display="Equity/assets ratio" xr:uid="{00000000-0004-0000-0000-00000E000000}"/>
    <hyperlink ref="A31" location="'Cash Flow '!B40" display="Net debt" xr:uid="{00000000-0004-0000-0000-00000F000000}"/>
    <hyperlink ref="A32" location="'Cash Flow '!B64" display="Net debt/EBITDA " xr:uid="{00000000-0004-0000-0000-000010000000}"/>
    <hyperlink ref="A34" location="Operating_cash_flow" display="Operating cash flow" xr:uid="{00000000-0004-0000-0000-000011000000}"/>
    <hyperlink ref="A35" location="opcapsh" display="Operating cash flow per share" xr:uid="{00000000-0004-0000-0000-000012000000}"/>
    <hyperlink ref="A29" location="Frepsha" display="Free cash flow per share" xr:uid="{00000000-0004-0000-0000-000013000000}"/>
    <hyperlink ref="A28" location="Free_cash_flow" display="Free cash flow" xr:uid="{00000000-0004-0000-0000-000014000000}"/>
    <hyperlink ref="A13" location="CasConRat" display="Cash conversion ratio" xr:uid="{00000000-0004-0000-0000-000015000000}"/>
    <hyperlink ref="A3" location="Income_Statements__SEK_M" display="Yearly and Quarterly Income statement" xr:uid="{00000000-0004-0000-0000-000016000000}"/>
    <hyperlink ref="A4" location="Balance_Sheets__SEK_M" display="Yearly and Quarterly Balance sheet" xr:uid="{00000000-0004-0000-0000-000017000000}"/>
    <hyperlink ref="A5" location="Cash_Flow__SEK_M" display="Yearly and Quarterly Cash Flow" xr:uid="{00000000-0004-0000-0000-000018000000}"/>
    <hyperlink ref="A25" location="EBITDA_Net_interest_income_expense" display="EBITDA/Net interest income/expense" xr:uid="{00000000-0004-0000-0000-000019000000}"/>
    <hyperlink ref="A41" location="retsheq" display="Return on shareholders’ equity, % " xr:uid="{00000000-0004-0000-0000-00001A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358"/>
  <sheetViews>
    <sheetView zoomScaleNormal="100" zoomScaleSheetLayoutView="100" workbookViewId="0">
      <selection activeCell="B1" sqref="B1"/>
    </sheetView>
  </sheetViews>
  <sheetFormatPr defaultRowHeight="15"/>
  <cols>
    <col min="1" max="1" width="9.140625" style="9"/>
    <col min="2" max="2" width="57.7109375" customWidth="1"/>
    <col min="3" max="23" width="12.7109375" customWidth="1"/>
    <col min="24" max="25" width="9.140625" style="77"/>
    <col min="26" max="26" width="9.140625" style="9"/>
    <col min="27" max="27" width="17.28515625" style="9" bestFit="1" customWidth="1"/>
    <col min="28" max="60" width="9.140625" style="9"/>
  </cols>
  <sheetData>
    <row r="1" spans="2:36" s="9" customFormat="1">
      <c r="B1" s="8" t="s">
        <v>37</v>
      </c>
      <c r="C1" s="8"/>
      <c r="D1" s="8"/>
      <c r="E1" s="8"/>
      <c r="F1" s="8"/>
      <c r="G1" s="8"/>
      <c r="H1" s="8"/>
      <c r="I1" s="8"/>
      <c r="J1" s="8"/>
      <c r="K1" s="8"/>
      <c r="L1" s="8"/>
      <c r="M1" s="8"/>
      <c r="N1" s="8"/>
      <c r="O1" s="8"/>
      <c r="P1" s="8"/>
      <c r="Q1" s="8"/>
      <c r="R1" s="8"/>
      <c r="X1" s="77"/>
      <c r="Y1" s="77"/>
    </row>
    <row r="2" spans="2:36" s="9" customFormat="1">
      <c r="B2" s="8"/>
      <c r="C2" s="8"/>
      <c r="D2" s="8"/>
      <c r="E2" s="8"/>
      <c r="F2" s="8"/>
      <c r="G2" s="8"/>
      <c r="H2" s="8"/>
      <c r="I2" s="8"/>
      <c r="J2" s="8"/>
      <c r="K2" s="8"/>
      <c r="L2" s="8"/>
      <c r="M2" s="8"/>
      <c r="N2" s="8"/>
      <c r="O2" s="8"/>
      <c r="P2" s="8"/>
      <c r="Q2" s="8"/>
      <c r="R2" s="8"/>
      <c r="X2" s="77"/>
      <c r="Y2" s="77"/>
    </row>
    <row r="3" spans="2:36">
      <c r="B3" s="2" t="s">
        <v>58</v>
      </c>
      <c r="C3" s="3" t="s">
        <v>282</v>
      </c>
      <c r="D3" s="3" t="s">
        <v>278</v>
      </c>
      <c r="E3" s="3" t="s">
        <v>279</v>
      </c>
      <c r="F3" s="3" t="s">
        <v>275</v>
      </c>
      <c r="G3" s="3" t="s">
        <v>273</v>
      </c>
      <c r="H3" s="3" t="s">
        <v>265</v>
      </c>
      <c r="I3" s="3" t="s">
        <v>261</v>
      </c>
      <c r="J3" s="3" t="s">
        <v>262</v>
      </c>
      <c r="K3" s="3" t="s">
        <v>259</v>
      </c>
      <c r="L3" s="3" t="s">
        <v>243</v>
      </c>
      <c r="M3" s="3" t="s">
        <v>237</v>
      </c>
      <c r="N3" s="3" t="s">
        <v>232</v>
      </c>
      <c r="O3" s="3" t="s">
        <v>233</v>
      </c>
      <c r="P3" s="3" t="s">
        <v>231</v>
      </c>
      <c r="Q3" s="3" t="s">
        <v>177</v>
      </c>
      <c r="R3" s="3" t="s">
        <v>157</v>
      </c>
      <c r="S3" s="3" t="s">
        <v>156</v>
      </c>
      <c r="T3" s="3" t="s">
        <v>61</v>
      </c>
      <c r="U3" s="3" t="s">
        <v>69</v>
      </c>
      <c r="V3" s="3" t="s">
        <v>60</v>
      </c>
      <c r="W3" s="3" t="s">
        <v>59</v>
      </c>
      <c r="Y3" s="78"/>
      <c r="Z3" s="53"/>
      <c r="AA3" s="53"/>
      <c r="AB3" s="54"/>
      <c r="AC3" s="54"/>
      <c r="AD3" s="54"/>
      <c r="AE3" s="54"/>
      <c r="AF3" s="54"/>
      <c r="AG3" s="54"/>
      <c r="AH3" s="54"/>
      <c r="AI3" s="54"/>
      <c r="AJ3" s="18"/>
    </row>
    <row r="4" spans="2:36" s="9" customFormat="1">
      <c r="B4" s="20" t="s">
        <v>38</v>
      </c>
      <c r="C4" s="29">
        <v>8219</v>
      </c>
      <c r="D4" s="29">
        <f>SUM(E4:H4)</f>
        <v>30258</v>
      </c>
      <c r="E4" s="29">
        <v>7593</v>
      </c>
      <c r="F4" s="29">
        <v>7152</v>
      </c>
      <c r="G4" s="29">
        <v>7031</v>
      </c>
      <c r="H4" s="29">
        <v>8482</v>
      </c>
      <c r="I4" s="29">
        <f>SUM(J4:M4)</f>
        <v>33573</v>
      </c>
      <c r="J4" s="29">
        <v>8162</v>
      </c>
      <c r="K4" s="29">
        <v>8107</v>
      </c>
      <c r="L4" s="29">
        <v>8587</v>
      </c>
      <c r="M4" s="29">
        <v>8717</v>
      </c>
      <c r="N4" s="29">
        <f>SUM(O4:R4)</f>
        <v>31117</v>
      </c>
      <c r="O4" s="29">
        <v>7635</v>
      </c>
      <c r="P4" s="29">
        <v>7613</v>
      </c>
      <c r="Q4" s="29">
        <v>8015</v>
      </c>
      <c r="R4" s="29">
        <v>7854</v>
      </c>
      <c r="S4" s="29">
        <f>SUM(T4:W4)</f>
        <v>28441</v>
      </c>
      <c r="T4" s="29">
        <v>6983</v>
      </c>
      <c r="U4" s="29">
        <v>6630</v>
      </c>
      <c r="V4" s="30">
        <v>7395</v>
      </c>
      <c r="W4" s="30">
        <v>7433</v>
      </c>
      <c r="X4" s="77"/>
      <c r="Y4" s="79"/>
      <c r="Z4" s="13"/>
      <c r="AA4" s="13"/>
      <c r="AB4" s="13"/>
      <c r="AC4" s="13"/>
      <c r="AD4" s="13"/>
      <c r="AE4" s="13"/>
      <c r="AF4" s="13"/>
      <c r="AG4" s="13"/>
      <c r="AH4" s="13"/>
      <c r="AI4" s="13"/>
      <c r="AJ4" s="18"/>
    </row>
    <row r="5" spans="2:36" s="9" customFormat="1">
      <c r="B5" s="20" t="s">
        <v>39</v>
      </c>
      <c r="C5" s="29">
        <v>-5412</v>
      </c>
      <c r="D5" s="29">
        <f>SUM(E5:H5)</f>
        <v>-20282</v>
      </c>
      <c r="E5" s="29">
        <v>-5009</v>
      </c>
      <c r="F5" s="29">
        <v>-4847</v>
      </c>
      <c r="G5" s="29">
        <v>-4780</v>
      </c>
      <c r="H5" s="29">
        <v>-5646</v>
      </c>
      <c r="I5" s="29">
        <f>SUM(J5:M5)</f>
        <v>-22461</v>
      </c>
      <c r="J5" s="29">
        <v>-5504</v>
      </c>
      <c r="K5" s="29">
        <v>-5498</v>
      </c>
      <c r="L5" s="29">
        <v>-5679</v>
      </c>
      <c r="M5" s="29">
        <v>-5780</v>
      </c>
      <c r="N5" s="29">
        <f>SUM(O5:R5)</f>
        <v>-20739</v>
      </c>
      <c r="O5" s="29">
        <v>-5225</v>
      </c>
      <c r="P5" s="29">
        <v>-5110</v>
      </c>
      <c r="Q5" s="29">
        <v>-5247</v>
      </c>
      <c r="R5" s="29">
        <v>-5157</v>
      </c>
      <c r="S5" s="29">
        <f>SUM(T5:W5)</f>
        <v>-18846</v>
      </c>
      <c r="T5" s="29">
        <v>-4671</v>
      </c>
      <c r="U5" s="29">
        <v>-4394</v>
      </c>
      <c r="V5" s="30">
        <v>-4888</v>
      </c>
      <c r="W5" s="30">
        <v>-4893</v>
      </c>
      <c r="X5" s="77"/>
      <c r="Y5" s="79"/>
      <c r="Z5" s="13"/>
      <c r="AA5" s="13"/>
      <c r="AB5" s="13"/>
      <c r="AC5" s="13"/>
      <c r="AD5" s="13"/>
      <c r="AE5" s="13"/>
      <c r="AF5" s="13"/>
      <c r="AG5" s="13"/>
      <c r="AH5" s="13"/>
      <c r="AI5" s="13"/>
    </row>
    <row r="6" spans="2:36" s="9" customFormat="1">
      <c r="B6" s="27" t="s">
        <v>40</v>
      </c>
      <c r="C6" s="42">
        <f>SUM(C4:C5)</f>
        <v>2807</v>
      </c>
      <c r="D6" s="42">
        <f t="shared" ref="D6" si="0">SUM(D4:D5)</f>
        <v>9976</v>
      </c>
      <c r="E6" s="42">
        <f>SUM(E4:E5)</f>
        <v>2584</v>
      </c>
      <c r="F6" s="42">
        <f>SUM(F4:F5)</f>
        <v>2305</v>
      </c>
      <c r="G6" s="42">
        <f>SUM(G4:G5)</f>
        <v>2251</v>
      </c>
      <c r="H6" s="42">
        <f>SUM(H4:H5)</f>
        <v>2836</v>
      </c>
      <c r="I6" s="42">
        <f t="shared" ref="I6" si="1">SUM(I4:I5)</f>
        <v>11112</v>
      </c>
      <c r="J6" s="42">
        <f>SUM(J4:J5)</f>
        <v>2658</v>
      </c>
      <c r="K6" s="42">
        <f>SUM(K4:K5)</f>
        <v>2609</v>
      </c>
      <c r="L6" s="42">
        <f>SUM(L4:L5)</f>
        <v>2908</v>
      </c>
      <c r="M6" s="42">
        <f>SUM(M4:M5)</f>
        <v>2937</v>
      </c>
      <c r="N6" s="42">
        <f t="shared" ref="N6:O6" si="2">SUM(N4:N5)</f>
        <v>10378</v>
      </c>
      <c r="O6" s="42">
        <f t="shared" si="2"/>
        <v>2410</v>
      </c>
      <c r="P6" s="42">
        <f>SUM(P4:P5)</f>
        <v>2503</v>
      </c>
      <c r="Q6" s="42">
        <f>SUM(Q4:Q5)</f>
        <v>2768</v>
      </c>
      <c r="R6" s="42">
        <f>SUM(R4:R5)</f>
        <v>2697</v>
      </c>
      <c r="S6" s="42">
        <f>SUM(S4:S5)</f>
        <v>9595</v>
      </c>
      <c r="T6" s="42">
        <f t="shared" ref="T6:W6" si="3">SUM(T4:T5)</f>
        <v>2312</v>
      </c>
      <c r="U6" s="42">
        <f t="shared" si="3"/>
        <v>2236</v>
      </c>
      <c r="V6" s="42">
        <f t="shared" si="3"/>
        <v>2507</v>
      </c>
      <c r="W6" s="42">
        <f t="shared" si="3"/>
        <v>2540</v>
      </c>
      <c r="X6" s="77"/>
      <c r="Y6" s="77"/>
    </row>
    <row r="7" spans="2:36" s="9" customFormat="1">
      <c r="B7" s="20" t="s">
        <v>41</v>
      </c>
      <c r="C7" s="29">
        <v>-638</v>
      </c>
      <c r="D7" s="29">
        <f>SUM(E7:H7)</f>
        <v>-2577</v>
      </c>
      <c r="E7" s="29">
        <v>-636</v>
      </c>
      <c r="F7" s="29">
        <v>-598</v>
      </c>
      <c r="G7" s="29">
        <v>-588</v>
      </c>
      <c r="H7" s="29">
        <v>-755</v>
      </c>
      <c r="I7" s="29">
        <f>SUM(J7:M7)</f>
        <v>-2911</v>
      </c>
      <c r="J7" s="29">
        <v>-726</v>
      </c>
      <c r="K7" s="29">
        <v>-709</v>
      </c>
      <c r="L7" s="29">
        <v>-744</v>
      </c>
      <c r="M7" s="29">
        <v>-732</v>
      </c>
      <c r="N7" s="29">
        <f>SUM(O7:R7)</f>
        <v>-2421</v>
      </c>
      <c r="O7" s="29">
        <v>-610</v>
      </c>
      <c r="P7" s="29">
        <v>-589</v>
      </c>
      <c r="Q7" s="29">
        <v>-614</v>
      </c>
      <c r="R7" s="29">
        <v>-608</v>
      </c>
      <c r="S7" s="29">
        <f>SUM(T7:W7)</f>
        <v>-2302</v>
      </c>
      <c r="T7" s="29">
        <v>-572</v>
      </c>
      <c r="U7" s="29">
        <v>-543</v>
      </c>
      <c r="V7" s="30">
        <v>-600</v>
      </c>
      <c r="W7" s="30">
        <v>-587</v>
      </c>
      <c r="X7" s="77"/>
      <c r="Y7" s="77"/>
    </row>
    <row r="8" spans="2:36" s="9" customFormat="1">
      <c r="B8" s="20" t="s">
        <v>42</v>
      </c>
      <c r="C8" s="29">
        <v>-698</v>
      </c>
      <c r="D8" s="29">
        <f t="shared" ref="D8:D11" si="4">SUM(E8:H8)</f>
        <v>-2680</v>
      </c>
      <c r="E8" s="29">
        <v>-699</v>
      </c>
      <c r="F8" s="29">
        <v>-594</v>
      </c>
      <c r="G8" s="29">
        <v>-633</v>
      </c>
      <c r="H8" s="29">
        <v>-754</v>
      </c>
      <c r="I8" s="29">
        <f t="shared" ref="I8:I11" si="5">SUM(J8:M8)</f>
        <v>-2919</v>
      </c>
      <c r="J8" s="29">
        <v>-777</v>
      </c>
      <c r="K8" s="29">
        <v>-702</v>
      </c>
      <c r="L8" s="29">
        <v>-714</v>
      </c>
      <c r="M8" s="29">
        <v>-726</v>
      </c>
      <c r="N8" s="29">
        <f t="shared" ref="N8:N11" si="6">SUM(O8:R8)</f>
        <v>-3152</v>
      </c>
      <c r="O8" s="29">
        <v>-880</v>
      </c>
      <c r="P8" s="29">
        <v>-764</v>
      </c>
      <c r="Q8" s="29">
        <v>-784</v>
      </c>
      <c r="R8" s="29">
        <v>-724</v>
      </c>
      <c r="S8" s="29">
        <f t="shared" ref="S8:S11" si="7">SUM(T8:W8)</f>
        <v>-2897</v>
      </c>
      <c r="T8" s="29">
        <v>-746</v>
      </c>
      <c r="U8" s="29">
        <v>-685</v>
      </c>
      <c r="V8" s="30">
        <v>-743</v>
      </c>
      <c r="W8" s="30">
        <v>-723</v>
      </c>
      <c r="X8" s="77"/>
      <c r="Y8" s="77"/>
    </row>
    <row r="9" spans="2:36" s="9" customFormat="1">
      <c r="B9" s="20" t="s">
        <v>43</v>
      </c>
      <c r="C9" s="29">
        <v>-132</v>
      </c>
      <c r="D9" s="29">
        <f t="shared" si="4"/>
        <v>-543</v>
      </c>
      <c r="E9" s="29">
        <v>-143</v>
      </c>
      <c r="F9" s="29">
        <v>-120</v>
      </c>
      <c r="G9" s="29">
        <v>-129</v>
      </c>
      <c r="H9" s="29">
        <v>-151</v>
      </c>
      <c r="I9" s="29">
        <f t="shared" si="5"/>
        <v>-571</v>
      </c>
      <c r="J9" s="29">
        <v>-147</v>
      </c>
      <c r="K9" s="29">
        <v>-140</v>
      </c>
      <c r="L9" s="29">
        <v>-144</v>
      </c>
      <c r="M9" s="29">
        <v>-140</v>
      </c>
      <c r="N9" s="29">
        <f t="shared" si="6"/>
        <v>-524</v>
      </c>
      <c r="O9" s="29">
        <v>-132</v>
      </c>
      <c r="P9" s="29">
        <v>-133</v>
      </c>
      <c r="Q9" s="29">
        <v>-137</v>
      </c>
      <c r="R9" s="29">
        <v>-122</v>
      </c>
      <c r="S9" s="29">
        <f t="shared" si="7"/>
        <v>-467</v>
      </c>
      <c r="T9" s="29">
        <v>-124</v>
      </c>
      <c r="U9" s="29">
        <v>-109</v>
      </c>
      <c r="V9" s="30">
        <v>-119</v>
      </c>
      <c r="W9" s="30">
        <v>-115</v>
      </c>
      <c r="X9" s="77"/>
      <c r="Y9" s="77"/>
    </row>
    <row r="10" spans="2:36" s="9" customFormat="1">
      <c r="B10" s="20" t="s">
        <v>66</v>
      </c>
      <c r="C10" s="29">
        <v>9</v>
      </c>
      <c r="D10" s="29">
        <f t="shared" si="4"/>
        <v>-79</v>
      </c>
      <c r="E10" s="29">
        <v>-27</v>
      </c>
      <c r="F10" s="29">
        <v>-26</v>
      </c>
      <c r="G10" s="29">
        <v>-21</v>
      </c>
      <c r="H10" s="29">
        <v>-5</v>
      </c>
      <c r="I10" s="29">
        <f t="shared" si="5"/>
        <v>-69</v>
      </c>
      <c r="J10" s="29">
        <v>-19</v>
      </c>
      <c r="K10" s="29">
        <v>-1</v>
      </c>
      <c r="L10" s="29">
        <v>-14</v>
      </c>
      <c r="M10" s="29">
        <v>-35</v>
      </c>
      <c r="N10" s="29">
        <f t="shared" si="6"/>
        <v>346</v>
      </c>
      <c r="O10" s="29">
        <v>196</v>
      </c>
      <c r="P10" s="29">
        <v>109</v>
      </c>
      <c r="Q10" s="29">
        <v>23</v>
      </c>
      <c r="R10" s="29">
        <v>18</v>
      </c>
      <c r="S10" s="29">
        <f t="shared" si="7"/>
        <v>80</v>
      </c>
      <c r="T10" s="29">
        <v>74</v>
      </c>
      <c r="U10" s="29">
        <v>20</v>
      </c>
      <c r="V10" s="30">
        <v>5</v>
      </c>
      <c r="W10" s="30">
        <v>-19</v>
      </c>
      <c r="X10" s="77"/>
      <c r="Y10" s="77"/>
    </row>
    <row r="11" spans="2:36" s="9" customFormat="1">
      <c r="B11" s="20" t="s">
        <v>44</v>
      </c>
      <c r="C11" s="29">
        <v>2</v>
      </c>
      <c r="D11" s="29">
        <f t="shared" si="4"/>
        <v>-2</v>
      </c>
      <c r="E11" s="29">
        <v>-1</v>
      </c>
      <c r="F11" s="29">
        <v>-1</v>
      </c>
      <c r="G11" s="29">
        <v>-2</v>
      </c>
      <c r="H11" s="29">
        <v>2</v>
      </c>
      <c r="I11" s="29">
        <f t="shared" si="5"/>
        <v>0</v>
      </c>
      <c r="J11" s="29">
        <v>-1</v>
      </c>
      <c r="K11" s="29">
        <v>2</v>
      </c>
      <c r="L11" s="29">
        <v>0</v>
      </c>
      <c r="M11" s="29">
        <v>-1</v>
      </c>
      <c r="N11" s="29">
        <f t="shared" si="6"/>
        <v>1</v>
      </c>
      <c r="O11" s="29">
        <v>-1</v>
      </c>
      <c r="P11" s="29">
        <v>0</v>
      </c>
      <c r="Q11" s="29">
        <v>0</v>
      </c>
      <c r="R11" s="29">
        <v>2</v>
      </c>
      <c r="S11" s="29">
        <f t="shared" si="7"/>
        <v>2</v>
      </c>
      <c r="T11" s="29">
        <v>1</v>
      </c>
      <c r="U11" s="29">
        <v>0</v>
      </c>
      <c r="V11" s="30">
        <v>1</v>
      </c>
      <c r="W11" s="30">
        <v>0</v>
      </c>
      <c r="X11" s="77"/>
      <c r="Y11" s="77"/>
    </row>
    <row r="12" spans="2:36" s="9" customFormat="1">
      <c r="B12" s="27" t="s">
        <v>45</v>
      </c>
      <c r="C12" s="42">
        <f>SUM(C6:C11)</f>
        <v>1350</v>
      </c>
      <c r="D12" s="42">
        <f t="shared" ref="D12" si="8">SUM(D6:D11)</f>
        <v>4095</v>
      </c>
      <c r="E12" s="42">
        <f>SUM(E6:E11)</f>
        <v>1078</v>
      </c>
      <c r="F12" s="42">
        <f>SUM(F6:F11)</f>
        <v>966</v>
      </c>
      <c r="G12" s="42">
        <f>SUM(G6:G11)</f>
        <v>878</v>
      </c>
      <c r="H12" s="42">
        <f>SUM(H6:H11)</f>
        <v>1173</v>
      </c>
      <c r="I12" s="42">
        <f t="shared" ref="I12" si="9">SUM(I6:I11)</f>
        <v>4642</v>
      </c>
      <c r="J12" s="42">
        <f>SUM(J6:J11)</f>
        <v>988</v>
      </c>
      <c r="K12" s="42">
        <f>SUM(K6:K11)</f>
        <v>1059</v>
      </c>
      <c r="L12" s="42">
        <f>SUM(L6:L11)</f>
        <v>1292</v>
      </c>
      <c r="M12" s="42">
        <f>SUM(M6:M11)</f>
        <v>1303</v>
      </c>
      <c r="N12" s="42">
        <f t="shared" ref="N12:O12" si="10">SUM(N6:N11)</f>
        <v>4628</v>
      </c>
      <c r="O12" s="42">
        <f t="shared" si="10"/>
        <v>983</v>
      </c>
      <c r="P12" s="42">
        <f>SUM(P6:P11)</f>
        <v>1126</v>
      </c>
      <c r="Q12" s="42">
        <f>SUM(Q6:Q11)</f>
        <v>1256</v>
      </c>
      <c r="R12" s="42">
        <f>SUM(R6:R11)</f>
        <v>1263</v>
      </c>
      <c r="S12" s="42">
        <f>SUM(S6:S11)</f>
        <v>4011</v>
      </c>
      <c r="T12" s="42">
        <f t="shared" ref="T12:W12" si="11">SUM(T6:T11)</f>
        <v>945</v>
      </c>
      <c r="U12" s="42">
        <f t="shared" si="11"/>
        <v>919</v>
      </c>
      <c r="V12" s="42">
        <f t="shared" si="11"/>
        <v>1051</v>
      </c>
      <c r="W12" s="42">
        <f t="shared" si="11"/>
        <v>1096</v>
      </c>
      <c r="X12" s="77"/>
      <c r="Y12" s="77"/>
    </row>
    <row r="13" spans="2:36" s="9" customFormat="1">
      <c r="B13" s="20" t="s">
        <v>19</v>
      </c>
      <c r="C13" s="29">
        <v>99</v>
      </c>
      <c r="D13" s="29">
        <f>SUM(E13:H13)</f>
        <v>-318</v>
      </c>
      <c r="E13" s="29">
        <v>-139</v>
      </c>
      <c r="F13" s="29">
        <v>-82</v>
      </c>
      <c r="G13" s="29">
        <v>-61</v>
      </c>
      <c r="H13" s="29">
        <v>-36</v>
      </c>
      <c r="I13" s="29">
        <f>SUM(J13:M13)</f>
        <v>-1099</v>
      </c>
      <c r="J13" s="29">
        <v>-877</v>
      </c>
      <c r="K13" s="29">
        <v>-113</v>
      </c>
      <c r="L13" s="29">
        <v>-94</v>
      </c>
      <c r="M13" s="29">
        <v>-15</v>
      </c>
      <c r="N13" s="29">
        <f>SUM(O13:R13)</f>
        <v>-140</v>
      </c>
      <c r="O13" s="29">
        <v>-75</v>
      </c>
      <c r="P13" s="29">
        <v>-27</v>
      </c>
      <c r="Q13" s="29">
        <v>-21</v>
      </c>
      <c r="R13" s="29">
        <v>-17</v>
      </c>
      <c r="S13" s="29">
        <f>SUM(T13:W13)</f>
        <v>429</v>
      </c>
      <c r="T13" s="29">
        <v>137</v>
      </c>
      <c r="U13" s="29">
        <v>-29</v>
      </c>
      <c r="V13" s="30">
        <v>-64</v>
      </c>
      <c r="W13" s="30">
        <v>385</v>
      </c>
      <c r="X13" s="77"/>
      <c r="Y13" s="77"/>
    </row>
    <row r="14" spans="2:36" s="9" customFormat="1">
      <c r="B14" s="27" t="s">
        <v>7</v>
      </c>
      <c r="C14" s="42">
        <f>SUM(C12:C13)</f>
        <v>1449</v>
      </c>
      <c r="D14" s="42">
        <f t="shared" ref="D14" si="12">SUM(D12:D13)</f>
        <v>3777</v>
      </c>
      <c r="E14" s="42">
        <f>SUM(E12:E13)</f>
        <v>939</v>
      </c>
      <c r="F14" s="42">
        <f>SUM(F12:F13)</f>
        <v>884</v>
      </c>
      <c r="G14" s="42">
        <f>SUM(G12:G13)</f>
        <v>817</v>
      </c>
      <c r="H14" s="42">
        <f>SUM(H12:H13)</f>
        <v>1137</v>
      </c>
      <c r="I14" s="42">
        <f t="shared" ref="I14" si="13">SUM(I12:I13)</f>
        <v>3543</v>
      </c>
      <c r="J14" s="42">
        <f>SUM(J12:J13)</f>
        <v>111</v>
      </c>
      <c r="K14" s="42">
        <f>SUM(K12:K13)</f>
        <v>946</v>
      </c>
      <c r="L14" s="42">
        <f>SUM(L12:L13)</f>
        <v>1198</v>
      </c>
      <c r="M14" s="42">
        <f>SUM(M12:M13)</f>
        <v>1288</v>
      </c>
      <c r="N14" s="42">
        <f t="shared" ref="N14:O14" si="14">SUM(N12:N13)</f>
        <v>4488</v>
      </c>
      <c r="O14" s="42">
        <f t="shared" si="14"/>
        <v>908</v>
      </c>
      <c r="P14" s="42">
        <f>SUM(P12:P13)</f>
        <v>1099</v>
      </c>
      <c r="Q14" s="42">
        <f>SUM(Q12:Q13)</f>
        <v>1235</v>
      </c>
      <c r="R14" s="42">
        <f>SUM(R12:R13)</f>
        <v>1246</v>
      </c>
      <c r="S14" s="42">
        <f>SUM(S12:S13)</f>
        <v>4440</v>
      </c>
      <c r="T14" s="42">
        <f t="shared" ref="T14:W14" si="15">SUM(T12:T13)</f>
        <v>1082</v>
      </c>
      <c r="U14" s="42">
        <f t="shared" si="15"/>
        <v>890</v>
      </c>
      <c r="V14" s="42">
        <f t="shared" si="15"/>
        <v>987</v>
      </c>
      <c r="W14" s="42">
        <f t="shared" si="15"/>
        <v>1481</v>
      </c>
      <c r="X14" s="77"/>
      <c r="Y14" s="77"/>
    </row>
    <row r="15" spans="2:36" s="9" customFormat="1">
      <c r="B15" s="51" t="s">
        <v>266</v>
      </c>
      <c r="C15" s="13">
        <v>-32</v>
      </c>
      <c r="D15" s="29">
        <f>SUM(E15:H15)</f>
        <v>-266</v>
      </c>
      <c r="E15" s="13">
        <v>-68</v>
      </c>
      <c r="F15" s="13">
        <v>-66</v>
      </c>
      <c r="G15" s="13">
        <v>-76</v>
      </c>
      <c r="H15" s="13">
        <v>-56</v>
      </c>
      <c r="I15" s="29">
        <f>SUM(J15:M15)</f>
        <v>-345</v>
      </c>
      <c r="J15" s="13">
        <v>-80</v>
      </c>
      <c r="K15" s="13">
        <v>-51</v>
      </c>
      <c r="L15" s="13">
        <v>-102</v>
      </c>
      <c r="M15" s="13">
        <v>-112</v>
      </c>
      <c r="N15" s="29">
        <f>SUM(O15:R15)</f>
        <v>-373</v>
      </c>
      <c r="O15" s="13">
        <v>-44</v>
      </c>
      <c r="P15" s="13">
        <v>-73</v>
      </c>
      <c r="Q15" s="13">
        <v>-63</v>
      </c>
      <c r="R15" s="13">
        <v>-193</v>
      </c>
      <c r="S15" s="29">
        <f>SUM(T15:W15)</f>
        <v>-245</v>
      </c>
      <c r="T15" s="13">
        <v>-77</v>
      </c>
      <c r="U15" s="13">
        <v>-58</v>
      </c>
      <c r="V15" s="13">
        <v>-15</v>
      </c>
      <c r="W15" s="13">
        <v>-95</v>
      </c>
      <c r="X15" s="77"/>
      <c r="Y15" s="77"/>
    </row>
    <row r="16" spans="2:36" s="9" customFormat="1">
      <c r="B16" s="27" t="s">
        <v>46</v>
      </c>
      <c r="C16" s="42">
        <f t="shared" ref="C16:W16" si="16">SUM(C14:C15)</f>
        <v>1417</v>
      </c>
      <c r="D16" s="42">
        <f t="shared" ref="D16" si="17">SUM(D14:D15)</f>
        <v>3511</v>
      </c>
      <c r="E16" s="42">
        <f t="shared" si="16"/>
        <v>871</v>
      </c>
      <c r="F16" s="42">
        <f t="shared" si="16"/>
        <v>818</v>
      </c>
      <c r="G16" s="42">
        <f t="shared" si="16"/>
        <v>741</v>
      </c>
      <c r="H16" s="42">
        <f t="shared" si="16"/>
        <v>1081</v>
      </c>
      <c r="I16" s="42">
        <f t="shared" si="16"/>
        <v>3198</v>
      </c>
      <c r="J16" s="42">
        <f t="shared" si="16"/>
        <v>31</v>
      </c>
      <c r="K16" s="42">
        <f t="shared" si="16"/>
        <v>895</v>
      </c>
      <c r="L16" s="42">
        <f t="shared" si="16"/>
        <v>1096</v>
      </c>
      <c r="M16" s="42">
        <f t="shared" si="16"/>
        <v>1176</v>
      </c>
      <c r="N16" s="42">
        <f t="shared" si="16"/>
        <v>4115</v>
      </c>
      <c r="O16" s="42">
        <f t="shared" si="16"/>
        <v>864</v>
      </c>
      <c r="P16" s="42">
        <f t="shared" si="16"/>
        <v>1026</v>
      </c>
      <c r="Q16" s="42">
        <f t="shared" si="16"/>
        <v>1172</v>
      </c>
      <c r="R16" s="42">
        <f t="shared" si="16"/>
        <v>1053</v>
      </c>
      <c r="S16" s="42">
        <f t="shared" si="16"/>
        <v>4195</v>
      </c>
      <c r="T16" s="42">
        <f t="shared" si="16"/>
        <v>1005</v>
      </c>
      <c r="U16" s="42">
        <f t="shared" si="16"/>
        <v>832</v>
      </c>
      <c r="V16" s="42">
        <f t="shared" si="16"/>
        <v>972</v>
      </c>
      <c r="W16" s="42">
        <f t="shared" si="16"/>
        <v>1386</v>
      </c>
      <c r="X16" s="77"/>
      <c r="Y16" s="77"/>
    </row>
    <row r="17" spans="2:27" s="9" customFormat="1">
      <c r="B17" s="20" t="s">
        <v>47</v>
      </c>
      <c r="C17" s="29">
        <v>-317</v>
      </c>
      <c r="D17" s="29">
        <f>SUM(E17:H17)</f>
        <v>-850</v>
      </c>
      <c r="E17" s="29">
        <v>-265</v>
      </c>
      <c r="F17" s="29">
        <v>-88</v>
      </c>
      <c r="G17" s="29">
        <v>-206</v>
      </c>
      <c r="H17" s="29">
        <v>-291</v>
      </c>
      <c r="I17" s="29">
        <f>SUM(J17:M17)</f>
        <v>-930</v>
      </c>
      <c r="J17" s="29">
        <v>-103</v>
      </c>
      <c r="K17" s="29">
        <v>-235</v>
      </c>
      <c r="L17" s="29">
        <v>-283</v>
      </c>
      <c r="M17" s="29">
        <v>-309</v>
      </c>
      <c r="N17" s="29">
        <f>SUM(O17:R17)</f>
        <v>-1040</v>
      </c>
      <c r="O17" s="29">
        <v>-214</v>
      </c>
      <c r="P17" s="29">
        <v>-250</v>
      </c>
      <c r="Q17" s="29">
        <v>-296</v>
      </c>
      <c r="R17" s="29">
        <v>-280</v>
      </c>
      <c r="S17" s="29">
        <f>SUM(T17:W17)</f>
        <v>-990</v>
      </c>
      <c r="T17" s="29">
        <v>-348</v>
      </c>
      <c r="U17" s="29">
        <v>-178</v>
      </c>
      <c r="V17" s="30">
        <v>-226</v>
      </c>
      <c r="W17" s="30">
        <v>-238</v>
      </c>
      <c r="X17" s="89"/>
      <c r="Y17" s="77"/>
    </row>
    <row r="18" spans="2:27" s="9" customFormat="1">
      <c r="B18" s="27" t="s">
        <v>48</v>
      </c>
      <c r="C18" s="42">
        <f>SUM(C16:C17)</f>
        <v>1100</v>
      </c>
      <c r="D18" s="42">
        <f t="shared" ref="D18" si="18">SUM(D16:D17)</f>
        <v>2661</v>
      </c>
      <c r="E18" s="42">
        <f>SUM(E16:E17)</f>
        <v>606</v>
      </c>
      <c r="F18" s="42">
        <f>SUM(F16:F17)</f>
        <v>730</v>
      </c>
      <c r="G18" s="42">
        <f>SUM(G16:G17)</f>
        <v>535</v>
      </c>
      <c r="H18" s="42">
        <f>SUM(H16:H17)</f>
        <v>790</v>
      </c>
      <c r="I18" s="42">
        <f t="shared" ref="I18" si="19">SUM(I16:I17)</f>
        <v>2268</v>
      </c>
      <c r="J18" s="42">
        <f>SUM(J16:J17)</f>
        <v>-72</v>
      </c>
      <c r="K18" s="42">
        <f>SUM(K16:K17)</f>
        <v>660</v>
      </c>
      <c r="L18" s="42">
        <f>SUM(L16:L17)</f>
        <v>813</v>
      </c>
      <c r="M18" s="42">
        <f>SUM(M16:M17)</f>
        <v>867</v>
      </c>
      <c r="N18" s="42">
        <f t="shared" ref="N18:O18" si="20">SUM(N16:N17)</f>
        <v>3075</v>
      </c>
      <c r="O18" s="42">
        <f t="shared" si="20"/>
        <v>650</v>
      </c>
      <c r="P18" s="42">
        <f>SUM(P16:P17)</f>
        <v>776</v>
      </c>
      <c r="Q18" s="42">
        <f>SUM(Q16:Q17)</f>
        <v>876</v>
      </c>
      <c r="R18" s="42">
        <f>SUM(R16:R17)</f>
        <v>773</v>
      </c>
      <c r="S18" s="42">
        <f>SUM(S16:S17)</f>
        <v>3205</v>
      </c>
      <c r="T18" s="42">
        <f t="shared" ref="T18:W18" si="21">SUM(T16:T17)</f>
        <v>657</v>
      </c>
      <c r="U18" s="42">
        <f t="shared" si="21"/>
        <v>654</v>
      </c>
      <c r="V18" s="42">
        <f t="shared" si="21"/>
        <v>746</v>
      </c>
      <c r="W18" s="42">
        <f t="shared" si="21"/>
        <v>1148</v>
      </c>
      <c r="X18" s="90"/>
      <c r="Y18" s="77"/>
    </row>
    <row r="19" spans="2:27" s="9" customFormat="1">
      <c r="B19" s="20" t="s">
        <v>67</v>
      </c>
      <c r="C19" s="32">
        <v>4</v>
      </c>
      <c r="D19" s="34">
        <f>SUM(E19:H19)</f>
        <v>50</v>
      </c>
      <c r="E19" s="32">
        <v>54</v>
      </c>
      <c r="F19" s="32">
        <v>-77</v>
      </c>
      <c r="G19" s="32">
        <v>36</v>
      </c>
      <c r="H19" s="32">
        <v>37</v>
      </c>
      <c r="I19" s="123">
        <f>SUM(J19:M19)</f>
        <v>-2467</v>
      </c>
      <c r="J19" s="123">
        <v>-2446</v>
      </c>
      <c r="K19" s="32">
        <v>1</v>
      </c>
      <c r="L19" s="32">
        <v>-6</v>
      </c>
      <c r="M19" s="32">
        <v>-16</v>
      </c>
      <c r="N19" s="32">
        <f>SUM(O19:R19)</f>
        <v>115</v>
      </c>
      <c r="O19" s="32">
        <v>-49</v>
      </c>
      <c r="P19" s="32">
        <v>7</v>
      </c>
      <c r="Q19" s="32">
        <v>21</v>
      </c>
      <c r="R19" s="32">
        <v>136</v>
      </c>
      <c r="S19" s="32">
        <f>SUM(T19:W19)</f>
        <v>-331</v>
      </c>
      <c r="T19" s="32">
        <v>-384</v>
      </c>
      <c r="U19" s="32">
        <v>-19</v>
      </c>
      <c r="V19" s="33">
        <v>-9</v>
      </c>
      <c r="W19" s="33">
        <v>81</v>
      </c>
      <c r="X19" s="77"/>
      <c r="Y19" s="77"/>
    </row>
    <row r="20" spans="2:27" s="9" customFormat="1">
      <c r="B20" s="27" t="s">
        <v>49</v>
      </c>
      <c r="C20" s="42">
        <f>SUM(C18:C19)</f>
        <v>1104</v>
      </c>
      <c r="D20" s="42">
        <f t="shared" ref="D20" si="22">SUM(D18:D19)</f>
        <v>2711</v>
      </c>
      <c r="E20" s="42">
        <f>SUM(E18:E19)</f>
        <v>660</v>
      </c>
      <c r="F20" s="42">
        <f>SUM(F18:F19)</f>
        <v>653</v>
      </c>
      <c r="G20" s="42">
        <f>SUM(G18:G19)</f>
        <v>571</v>
      </c>
      <c r="H20" s="42">
        <f>SUM(H18:H19)</f>
        <v>827</v>
      </c>
      <c r="I20" s="42">
        <f t="shared" ref="I20" si="23">SUM(I18:I19)</f>
        <v>-199</v>
      </c>
      <c r="J20" s="42">
        <f>SUM(J18:J19)</f>
        <v>-2518</v>
      </c>
      <c r="K20" s="42">
        <f>SUM(K18:K19)</f>
        <v>661</v>
      </c>
      <c r="L20" s="42">
        <f>SUM(L18:L19)</f>
        <v>807</v>
      </c>
      <c r="M20" s="42">
        <f>SUM(M18:M19)</f>
        <v>851</v>
      </c>
      <c r="N20" s="42">
        <f t="shared" ref="N20:O20" si="24">SUM(N18:N19)</f>
        <v>3190</v>
      </c>
      <c r="O20" s="42">
        <f t="shared" si="24"/>
        <v>601</v>
      </c>
      <c r="P20" s="42">
        <f>SUM(P18:P19)</f>
        <v>783</v>
      </c>
      <c r="Q20" s="42">
        <f>SUM(Q18:Q19)</f>
        <v>897</v>
      </c>
      <c r="R20" s="42">
        <f>SUM(R18:R19)</f>
        <v>909</v>
      </c>
      <c r="S20" s="42">
        <f>SUM(S18:S19)</f>
        <v>2874</v>
      </c>
      <c r="T20" s="42">
        <f t="shared" ref="T20:W20" si="25">SUM(T18:T19)</f>
        <v>273</v>
      </c>
      <c r="U20" s="42">
        <f t="shared" si="25"/>
        <v>635</v>
      </c>
      <c r="V20" s="42">
        <f t="shared" si="25"/>
        <v>737</v>
      </c>
      <c r="W20" s="42">
        <f t="shared" si="25"/>
        <v>1229</v>
      </c>
      <c r="X20" s="77"/>
      <c r="Y20" s="77"/>
    </row>
    <row r="21" spans="2:27" s="9" customFormat="1">
      <c r="B21" s="20" t="s">
        <v>50</v>
      </c>
      <c r="C21" s="29">
        <v>1104</v>
      </c>
      <c r="D21" s="29">
        <v>2712</v>
      </c>
      <c r="E21" s="29">
        <v>661</v>
      </c>
      <c r="F21" s="29">
        <v>653</v>
      </c>
      <c r="G21" s="29">
        <v>571</v>
      </c>
      <c r="H21" s="29">
        <v>827</v>
      </c>
      <c r="I21" s="29">
        <v>-199</v>
      </c>
      <c r="J21" s="29">
        <v>-2518</v>
      </c>
      <c r="K21" s="29">
        <v>661</v>
      </c>
      <c r="L21" s="29">
        <v>807</v>
      </c>
      <c r="M21" s="29">
        <v>851</v>
      </c>
      <c r="N21" s="29">
        <v>3190</v>
      </c>
      <c r="O21" s="29">
        <v>601</v>
      </c>
      <c r="P21" s="29">
        <v>783</v>
      </c>
      <c r="Q21" s="29">
        <v>897</v>
      </c>
      <c r="R21" s="29">
        <v>909</v>
      </c>
      <c r="S21" s="29">
        <v>2874</v>
      </c>
      <c r="T21" s="29">
        <v>273</v>
      </c>
      <c r="U21" s="29">
        <v>635</v>
      </c>
      <c r="V21" s="30">
        <v>737</v>
      </c>
      <c r="W21" s="30">
        <v>1229</v>
      </c>
      <c r="X21" s="77"/>
      <c r="Y21" s="77"/>
    </row>
    <row r="22" spans="2:27" s="9" customFormat="1">
      <c r="B22" s="36" t="s">
        <v>68</v>
      </c>
      <c r="C22" s="121">
        <v>0</v>
      </c>
      <c r="D22" s="121">
        <v>-1</v>
      </c>
      <c r="E22" s="121">
        <v>-1</v>
      </c>
      <c r="F22" s="121">
        <v>0</v>
      </c>
      <c r="G22" s="121">
        <v>0</v>
      </c>
      <c r="H22" s="121">
        <v>0</v>
      </c>
      <c r="I22" s="121">
        <v>0</v>
      </c>
      <c r="J22" s="121">
        <v>0</v>
      </c>
      <c r="K22" s="34">
        <v>0</v>
      </c>
      <c r="L22" s="34">
        <v>0</v>
      </c>
      <c r="M22" s="34">
        <v>0</v>
      </c>
      <c r="N22" s="34">
        <v>0</v>
      </c>
      <c r="O22" s="34">
        <v>0</v>
      </c>
      <c r="P22" s="34">
        <v>0</v>
      </c>
      <c r="Q22" s="34">
        <v>0</v>
      </c>
      <c r="R22" s="34">
        <v>0</v>
      </c>
      <c r="S22" s="34">
        <v>0</v>
      </c>
      <c r="T22" s="34">
        <v>0</v>
      </c>
      <c r="U22" s="34">
        <v>0</v>
      </c>
      <c r="V22" s="35">
        <v>0</v>
      </c>
      <c r="W22" s="35">
        <v>0</v>
      </c>
      <c r="X22" s="77"/>
      <c r="Y22" s="77"/>
    </row>
    <row r="23" spans="2:27" s="9" customFormat="1">
      <c r="B23" s="15"/>
      <c r="C23" s="15"/>
      <c r="D23" s="15"/>
      <c r="E23" s="15"/>
      <c r="F23" s="15"/>
      <c r="G23" s="15"/>
      <c r="H23" s="15"/>
      <c r="I23" s="15"/>
      <c r="J23" s="15"/>
      <c r="K23" s="15"/>
      <c r="L23" s="15"/>
      <c r="M23" s="15"/>
      <c r="N23" s="15"/>
      <c r="O23" s="15"/>
      <c r="P23" s="15"/>
      <c r="Q23" s="15"/>
      <c r="R23" s="15"/>
      <c r="S23" s="15"/>
      <c r="T23" s="15"/>
      <c r="U23" s="16"/>
      <c r="V23" s="17"/>
      <c r="W23" s="17"/>
      <c r="X23" s="77"/>
      <c r="Y23" s="77"/>
    </row>
    <row r="24" spans="2:27" s="9" customFormat="1">
      <c r="B24" s="15" t="s">
        <v>53</v>
      </c>
      <c r="C24" s="15"/>
      <c r="D24" s="15"/>
      <c r="E24" s="15"/>
      <c r="F24" s="15"/>
      <c r="G24" s="15"/>
      <c r="H24" s="15"/>
      <c r="I24" s="15"/>
      <c r="J24" s="15"/>
      <c r="K24" s="15"/>
      <c r="L24" s="15"/>
      <c r="M24" s="15"/>
      <c r="N24" s="15"/>
      <c r="O24" s="15"/>
      <c r="P24" s="15"/>
      <c r="Q24" s="15"/>
      <c r="R24" s="15"/>
      <c r="S24" s="15"/>
      <c r="T24" s="15"/>
      <c r="U24" s="15"/>
      <c r="V24" s="15"/>
      <c r="W24" s="15"/>
      <c r="X24" s="77"/>
      <c r="Y24" s="77"/>
    </row>
    <row r="25" spans="2:27">
      <c r="B25" s="2" t="s">
        <v>271</v>
      </c>
      <c r="C25" s="3" t="s">
        <v>282</v>
      </c>
      <c r="D25" s="3" t="s">
        <v>278</v>
      </c>
      <c r="E25" s="3" t="s">
        <v>279</v>
      </c>
      <c r="F25" s="3" t="s">
        <v>275</v>
      </c>
      <c r="G25" s="3" t="s">
        <v>273</v>
      </c>
      <c r="H25" s="3" t="s">
        <v>265</v>
      </c>
      <c r="I25" s="3" t="s">
        <v>261</v>
      </c>
      <c r="J25" s="3" t="s">
        <v>262</v>
      </c>
      <c r="K25" s="3" t="s">
        <v>259</v>
      </c>
      <c r="L25" s="3" t="s">
        <v>243</v>
      </c>
      <c r="M25" s="3" t="s">
        <v>237</v>
      </c>
      <c r="N25" s="3" t="s">
        <v>232</v>
      </c>
      <c r="O25" s="3" t="s">
        <v>233</v>
      </c>
      <c r="P25" s="3" t="s">
        <v>231</v>
      </c>
      <c r="Q25" s="3" t="s">
        <v>177</v>
      </c>
      <c r="R25" s="3" t="s">
        <v>157</v>
      </c>
      <c r="S25" s="3" t="s">
        <v>156</v>
      </c>
      <c r="T25" s="3" t="s">
        <v>61</v>
      </c>
      <c r="U25" s="3" t="s">
        <v>69</v>
      </c>
      <c r="V25" s="3" t="s">
        <v>60</v>
      </c>
      <c r="W25" s="3" t="s">
        <v>59</v>
      </c>
      <c r="AA25" s="55"/>
    </row>
    <row r="26" spans="2:27" s="9" customFormat="1">
      <c r="B26" s="20" t="s">
        <v>51</v>
      </c>
      <c r="C26" s="60">
        <f t="shared" ref="C26" si="26">C18/(C30/1000000)</f>
        <v>4.0579657086624916</v>
      </c>
      <c r="D26" s="60">
        <f t="shared" ref="D26" si="27">D18/(D30/1000000)</f>
        <v>9.8165879552280817</v>
      </c>
      <c r="E26" s="60">
        <f t="shared" ref="E26:F26" si="28">E18/(E30/1000000)</f>
        <v>2.2355701994995179</v>
      </c>
      <c r="F26" s="60">
        <f t="shared" si="28"/>
        <v>2.6930136066578352</v>
      </c>
      <c r="G26" s="60">
        <f t="shared" ref="G26:H26" si="29">G18/(G30/1000000)</f>
        <v>1.9736469583040299</v>
      </c>
      <c r="H26" s="60">
        <f t="shared" si="29"/>
        <v>2.9143571907666983</v>
      </c>
      <c r="I26" s="60">
        <f t="shared" ref="I26:M26" si="30">I18/(I30/1000000)</f>
        <v>8.3667874793150272</v>
      </c>
      <c r="J26" s="60">
        <f t="shared" si="30"/>
        <v>-0.26561230093063581</v>
      </c>
      <c r="K26" s="60">
        <f t="shared" si="30"/>
        <v>2.4347794251974948</v>
      </c>
      <c r="L26" s="60">
        <f t="shared" si="30"/>
        <v>2.9992055646750959</v>
      </c>
      <c r="M26" s="60">
        <f t="shared" si="30"/>
        <v>3.1984147903730729</v>
      </c>
      <c r="N26" s="60">
        <v>11.79</v>
      </c>
      <c r="O26" s="60">
        <v>2.2999999999999998</v>
      </c>
      <c r="P26" s="60">
        <v>2.89</v>
      </c>
      <c r="Q26" s="60">
        <v>3.24</v>
      </c>
      <c r="R26" s="60">
        <v>3.36</v>
      </c>
      <c r="S26" s="60">
        <v>11.98</v>
      </c>
      <c r="T26" s="60">
        <v>2.52</v>
      </c>
      <c r="U26" s="60">
        <v>2.41</v>
      </c>
      <c r="V26" s="60">
        <v>2.63</v>
      </c>
      <c r="W26" s="60">
        <v>4.42</v>
      </c>
      <c r="X26" s="77"/>
      <c r="Y26" s="77"/>
      <c r="AA26" s="56"/>
    </row>
    <row r="27" spans="2:27" s="9" customFormat="1">
      <c r="B27" s="20" t="s">
        <v>4</v>
      </c>
      <c r="C27" s="60">
        <f t="shared" ref="C27" si="31">C19/(C30/1000000)</f>
        <v>1.4756238940590877E-2</v>
      </c>
      <c r="D27" s="60">
        <f t="shared" ref="D27" si="32">D19/(D30/1000000)</f>
        <v>0.18445298675738597</v>
      </c>
      <c r="E27" s="60">
        <f t="shared" ref="E27" si="33">E19/(E30/1000000)</f>
        <v>0.19920922569797686</v>
      </c>
      <c r="F27" s="60">
        <f t="shared" ref="F27:G27" si="34">F19/(F30/1000000)</f>
        <v>-0.28405759960637439</v>
      </c>
      <c r="G27" s="60">
        <f t="shared" si="34"/>
        <v>0.13280615046531791</v>
      </c>
      <c r="H27" s="60">
        <f t="shared" ref="H27:J27" si="35">H19/(H30/1000000)</f>
        <v>0.13649521020046562</v>
      </c>
      <c r="I27" s="60">
        <f t="shared" ref="I27" si="36">I19/(I30/1000000)</f>
        <v>-9.1009103666094244</v>
      </c>
      <c r="J27" s="60">
        <f t="shared" si="35"/>
        <v>-9.0234401121713219</v>
      </c>
      <c r="K27" s="60">
        <f t="shared" ref="K27:L27" si="37">K19/(K30/1000000)</f>
        <v>3.6890597351477194E-3</v>
      </c>
      <c r="L27" s="60">
        <f t="shared" si="37"/>
        <v>-2.2134358410886318E-2</v>
      </c>
      <c r="M27" s="60">
        <f t="shared" ref="M27" si="38">M19/(M30/1000000)</f>
        <v>-5.902495576236351E-2</v>
      </c>
      <c r="N27" s="60">
        <v>-0.02</v>
      </c>
      <c r="O27" s="60">
        <v>-0.08</v>
      </c>
      <c r="P27" s="60">
        <v>-0.01</v>
      </c>
      <c r="Q27" s="60">
        <v>7.0000000000000007E-2</v>
      </c>
      <c r="R27" s="60">
        <v>0</v>
      </c>
      <c r="S27" s="60">
        <v>-1.38</v>
      </c>
      <c r="T27" s="60">
        <v>-1.52</v>
      </c>
      <c r="U27" s="60">
        <f t="shared" ref="U27" si="39">U19/(U30/1000000)</f>
        <v>-7.0092134967806669E-2</v>
      </c>
      <c r="V27" s="60">
        <v>0.09</v>
      </c>
      <c r="W27" s="60">
        <v>0.12</v>
      </c>
      <c r="X27" s="77"/>
      <c r="Y27" s="77"/>
    </row>
    <row r="28" spans="2:27" s="9" customFormat="1">
      <c r="B28" s="109" t="s">
        <v>52</v>
      </c>
      <c r="C28" s="110">
        <f t="shared" ref="C28" si="40">C20/(C30/1000000)</f>
        <v>4.0727219476030818</v>
      </c>
      <c r="D28" s="110">
        <f t="shared" ref="D28" si="41">D20/(D30/1000000)</f>
        <v>10.001040941985467</v>
      </c>
      <c r="E28" s="110">
        <f t="shared" ref="E28" si="42">E20/(E30/1000000)</f>
        <v>2.4347794251974948</v>
      </c>
      <c r="F28" s="110">
        <f t="shared" ref="F28:G28" si="43">F20/(F30/1000000)</f>
        <v>2.4089560070514606</v>
      </c>
      <c r="G28" s="110">
        <f t="shared" si="43"/>
        <v>2.1064531087693479</v>
      </c>
      <c r="H28" s="110">
        <f t="shared" ref="H28:J28" si="44">H20/(H30/1000000)</f>
        <v>3.0508524009671638</v>
      </c>
      <c r="I28" s="110">
        <f t="shared" ref="I28" si="45">I20/(I30/1000000)</f>
        <v>-0.73412288729439612</v>
      </c>
      <c r="J28" s="110">
        <f t="shared" si="44"/>
        <v>-9.2890524131019578</v>
      </c>
      <c r="K28" s="110">
        <f t="shared" ref="K28:L28" si="46">K20/(K30/1000000)</f>
        <v>2.4384684849326423</v>
      </c>
      <c r="L28" s="110">
        <f t="shared" si="46"/>
        <v>2.9770712062642097</v>
      </c>
      <c r="M28" s="110">
        <f t="shared" ref="M28" si="47">M20/(M30/1000000)</f>
        <v>3.1393898346107094</v>
      </c>
      <c r="N28" s="110">
        <f>SUM(N26:N27)</f>
        <v>11.77</v>
      </c>
      <c r="O28" s="110">
        <f t="shared" ref="O28:W28" si="48">SUM(O26:O27)</f>
        <v>2.2199999999999998</v>
      </c>
      <c r="P28" s="110">
        <f t="shared" si="48"/>
        <v>2.8800000000000003</v>
      </c>
      <c r="Q28" s="110">
        <f t="shared" si="48"/>
        <v>3.31</v>
      </c>
      <c r="R28" s="110">
        <f t="shared" si="48"/>
        <v>3.36</v>
      </c>
      <c r="S28" s="110">
        <f t="shared" si="48"/>
        <v>10.600000000000001</v>
      </c>
      <c r="T28" s="110">
        <f t="shared" si="48"/>
        <v>1</v>
      </c>
      <c r="U28" s="110">
        <f t="shared" si="48"/>
        <v>2.3399078650321936</v>
      </c>
      <c r="V28" s="110">
        <f t="shared" si="48"/>
        <v>2.7199999999999998</v>
      </c>
      <c r="W28" s="110">
        <f t="shared" si="48"/>
        <v>4.54</v>
      </c>
      <c r="X28" s="77"/>
      <c r="Y28" s="77"/>
    </row>
    <row r="29" spans="2:27" s="9" customFormat="1">
      <c r="B29" s="87" t="s">
        <v>283</v>
      </c>
      <c r="C29" s="87">
        <v>3.77</v>
      </c>
      <c r="D29" s="87">
        <v>10.45</v>
      </c>
      <c r="E29" s="61">
        <v>2.63</v>
      </c>
      <c r="F29" s="87">
        <v>2.6</v>
      </c>
      <c r="G29" s="87">
        <v>2.1800000000000002</v>
      </c>
      <c r="H29" s="87">
        <v>3.04</v>
      </c>
      <c r="I29" s="87">
        <v>11.97</v>
      </c>
      <c r="J29" s="87">
        <v>2.57</v>
      </c>
      <c r="K29" s="61">
        <v>2.78</v>
      </c>
      <c r="L29" s="61">
        <v>3.31</v>
      </c>
      <c r="M29" s="61">
        <v>3.3</v>
      </c>
      <c r="N29" s="61">
        <v>12.24</v>
      </c>
      <c r="O29" s="61">
        <v>2.56</v>
      </c>
      <c r="P29" s="61">
        <v>2.97</v>
      </c>
      <c r="Q29" s="61">
        <v>3.3</v>
      </c>
      <c r="R29" s="61">
        <v>3.41</v>
      </c>
      <c r="S29" s="61">
        <v>10.6</v>
      </c>
      <c r="T29" s="61">
        <v>2.35</v>
      </c>
      <c r="U29" s="61">
        <v>2.4900000000000002</v>
      </c>
      <c r="V29" s="61">
        <v>2.81</v>
      </c>
      <c r="W29" s="61">
        <v>2.95</v>
      </c>
      <c r="X29" s="77"/>
      <c r="Y29" s="77"/>
    </row>
    <row r="30" spans="2:27" s="9" customFormat="1">
      <c r="B30" s="14" t="s">
        <v>124</v>
      </c>
      <c r="C30" s="57">
        <v>271071783</v>
      </c>
      <c r="D30" s="57">
        <v>271071783</v>
      </c>
      <c r="E30" s="57">
        <v>271071783</v>
      </c>
      <c r="F30" s="57">
        <v>271071783</v>
      </c>
      <c r="G30" s="57">
        <v>271071783</v>
      </c>
      <c r="H30" s="57">
        <v>271071783</v>
      </c>
      <c r="I30" s="57">
        <v>271071783</v>
      </c>
      <c r="J30" s="57">
        <v>271071783</v>
      </c>
      <c r="K30" s="57">
        <v>271071783</v>
      </c>
      <c r="L30" s="57">
        <v>271071783</v>
      </c>
      <c r="M30" s="57">
        <v>271071783</v>
      </c>
      <c r="N30" s="57">
        <v>271071783</v>
      </c>
      <c r="O30" s="57">
        <v>271071783</v>
      </c>
      <c r="P30" s="57">
        <v>271071783</v>
      </c>
      <c r="Q30" s="57">
        <v>271071783</v>
      </c>
      <c r="R30" s="57">
        <v>271071783</v>
      </c>
      <c r="S30" s="57">
        <v>271071783</v>
      </c>
      <c r="T30" s="57">
        <v>271071783</v>
      </c>
      <c r="U30" s="57">
        <v>271071783</v>
      </c>
      <c r="V30" s="57">
        <v>271071783</v>
      </c>
      <c r="W30" s="57">
        <v>271071783</v>
      </c>
      <c r="X30" s="77"/>
      <c r="Y30" s="77"/>
    </row>
    <row r="31" spans="2:27" s="9" customFormat="1">
      <c r="B31" s="118" t="s">
        <v>270</v>
      </c>
      <c r="C31" s="118"/>
      <c r="D31" s="118"/>
      <c r="E31" s="118"/>
      <c r="F31" s="118"/>
      <c r="G31" s="118"/>
      <c r="H31" s="14"/>
      <c r="I31" s="14"/>
      <c r="J31" s="14"/>
      <c r="K31" s="14"/>
      <c r="L31" s="14"/>
      <c r="M31" s="14"/>
      <c r="N31" s="14"/>
      <c r="O31" s="14"/>
      <c r="P31" s="14"/>
      <c r="Q31" s="14"/>
      <c r="R31" s="14"/>
      <c r="S31" s="57"/>
      <c r="T31" s="57"/>
      <c r="U31" s="59"/>
      <c r="V31" s="59"/>
      <c r="W31" s="59"/>
      <c r="X31" s="77"/>
      <c r="Y31" s="77"/>
    </row>
    <row r="32" spans="2:27" s="9" customFormat="1">
      <c r="B32" s="14"/>
      <c r="C32" s="14"/>
      <c r="D32" s="14"/>
      <c r="E32" s="14"/>
      <c r="F32" s="14"/>
      <c r="G32" s="14"/>
      <c r="H32" s="14"/>
      <c r="I32" s="14"/>
      <c r="J32" s="14"/>
      <c r="K32" s="14"/>
      <c r="L32" s="14"/>
      <c r="M32" s="14"/>
      <c r="N32" s="14"/>
      <c r="O32" s="14"/>
      <c r="P32" s="14"/>
      <c r="Q32" s="14"/>
      <c r="R32" s="14"/>
      <c r="S32" s="57"/>
      <c r="T32" s="57"/>
      <c r="U32" s="59"/>
      <c r="V32" s="59"/>
      <c r="W32" s="59"/>
      <c r="X32" s="77"/>
      <c r="Y32" s="77"/>
    </row>
    <row r="33" spans="2:25" s="9" customFormat="1">
      <c r="B33" s="14"/>
      <c r="C33" s="14"/>
      <c r="D33" s="14"/>
      <c r="E33" s="14"/>
      <c r="F33" s="14"/>
      <c r="G33" s="14"/>
      <c r="H33" s="14"/>
      <c r="I33" s="14"/>
      <c r="J33" s="14"/>
      <c r="K33" s="14"/>
      <c r="L33" s="14"/>
      <c r="M33" s="14"/>
      <c r="N33" s="14"/>
      <c r="O33" s="14"/>
      <c r="P33" s="14"/>
      <c r="Q33" s="14"/>
      <c r="R33" s="14"/>
      <c r="S33" s="57"/>
      <c r="T33" s="57"/>
      <c r="U33" s="59"/>
      <c r="V33" s="59"/>
      <c r="W33" s="59"/>
      <c r="X33" s="77"/>
      <c r="Y33" s="77"/>
    </row>
    <row r="34" spans="2:25" s="9" customFormat="1">
      <c r="B34" s="2" t="s">
        <v>164</v>
      </c>
      <c r="C34" s="3" t="s">
        <v>282</v>
      </c>
      <c r="D34" s="3" t="s">
        <v>278</v>
      </c>
      <c r="E34" s="3" t="s">
        <v>279</v>
      </c>
      <c r="F34" s="3" t="s">
        <v>275</v>
      </c>
      <c r="G34" s="3" t="s">
        <v>273</v>
      </c>
      <c r="H34" s="3" t="s">
        <v>265</v>
      </c>
      <c r="I34" s="3" t="s">
        <v>261</v>
      </c>
      <c r="J34" s="3" t="s">
        <v>262</v>
      </c>
      <c r="K34" s="3" t="s">
        <v>259</v>
      </c>
      <c r="L34" s="3" t="s">
        <v>243</v>
      </c>
      <c r="M34" s="3" t="s">
        <v>237</v>
      </c>
      <c r="N34" s="3" t="s">
        <v>232</v>
      </c>
      <c r="O34" s="3" t="s">
        <v>233</v>
      </c>
      <c r="P34" s="3" t="s">
        <v>231</v>
      </c>
      <c r="Q34" s="3" t="s">
        <v>177</v>
      </c>
      <c r="R34" s="3" t="s">
        <v>157</v>
      </c>
      <c r="S34" s="3" t="s">
        <v>156</v>
      </c>
      <c r="T34" s="3" t="s">
        <v>61</v>
      </c>
      <c r="U34" s="3" t="s">
        <v>69</v>
      </c>
      <c r="V34" s="3" t="s">
        <v>60</v>
      </c>
      <c r="W34" s="3" t="s">
        <v>59</v>
      </c>
      <c r="X34" s="77"/>
      <c r="Y34" s="77"/>
    </row>
    <row r="35" spans="2:25" s="9" customFormat="1">
      <c r="B35" s="96" t="str">
        <f>+B20</f>
        <v>Total net profit</v>
      </c>
      <c r="C35" s="48">
        <f t="shared" ref="C35:W35" si="49">C20</f>
        <v>1104</v>
      </c>
      <c r="D35" s="48">
        <f t="shared" ref="D35" si="50">D20</f>
        <v>2711</v>
      </c>
      <c r="E35" s="48">
        <f t="shared" si="49"/>
        <v>660</v>
      </c>
      <c r="F35" s="48">
        <f t="shared" si="49"/>
        <v>653</v>
      </c>
      <c r="G35" s="48">
        <f t="shared" si="49"/>
        <v>571</v>
      </c>
      <c r="H35" s="48">
        <f t="shared" si="49"/>
        <v>827</v>
      </c>
      <c r="I35" s="48">
        <f t="shared" si="49"/>
        <v>-199</v>
      </c>
      <c r="J35" s="48">
        <f t="shared" si="49"/>
        <v>-2518</v>
      </c>
      <c r="K35" s="48">
        <f t="shared" si="49"/>
        <v>661</v>
      </c>
      <c r="L35" s="48">
        <f t="shared" si="49"/>
        <v>807</v>
      </c>
      <c r="M35" s="48">
        <f t="shared" si="49"/>
        <v>851</v>
      </c>
      <c r="N35" s="48">
        <f t="shared" si="49"/>
        <v>3190</v>
      </c>
      <c r="O35" s="48">
        <f t="shared" si="49"/>
        <v>601</v>
      </c>
      <c r="P35" s="48">
        <f t="shared" si="49"/>
        <v>783</v>
      </c>
      <c r="Q35" s="48">
        <f t="shared" si="49"/>
        <v>897</v>
      </c>
      <c r="R35" s="48">
        <f t="shared" si="49"/>
        <v>909</v>
      </c>
      <c r="S35" s="48">
        <f t="shared" si="49"/>
        <v>2874</v>
      </c>
      <c r="T35" s="48">
        <f t="shared" si="49"/>
        <v>273</v>
      </c>
      <c r="U35" s="48">
        <f t="shared" si="49"/>
        <v>635</v>
      </c>
      <c r="V35" s="48">
        <f t="shared" si="49"/>
        <v>737</v>
      </c>
      <c r="W35" s="48">
        <f t="shared" si="49"/>
        <v>1229</v>
      </c>
      <c r="X35" s="77"/>
      <c r="Y35" s="77"/>
    </row>
    <row r="36" spans="2:25" s="9" customFormat="1">
      <c r="B36" s="50" t="s">
        <v>163</v>
      </c>
      <c r="C36" s="50"/>
      <c r="D36" s="14"/>
      <c r="E36" s="50"/>
      <c r="F36" s="50"/>
      <c r="G36" s="50"/>
      <c r="H36" s="50"/>
      <c r="I36" s="14"/>
      <c r="J36" s="14"/>
      <c r="K36" s="14"/>
      <c r="L36" s="14"/>
      <c r="M36" s="14"/>
      <c r="N36" s="14"/>
      <c r="O36" s="14"/>
      <c r="P36" s="14"/>
      <c r="Q36" s="14"/>
      <c r="R36" s="14"/>
      <c r="S36" s="57"/>
      <c r="T36" s="57"/>
      <c r="U36" s="59"/>
      <c r="V36" s="59"/>
      <c r="W36" s="59"/>
      <c r="X36" s="77"/>
      <c r="Y36" s="77"/>
    </row>
    <row r="37" spans="2:25" s="9" customFormat="1">
      <c r="B37" s="50" t="s">
        <v>165</v>
      </c>
      <c r="C37" s="50"/>
      <c r="D37" s="14"/>
      <c r="E37" s="50"/>
      <c r="F37" s="50"/>
      <c r="G37" s="50"/>
      <c r="H37" s="50"/>
      <c r="I37" s="14"/>
      <c r="J37" s="14"/>
      <c r="K37" s="14"/>
      <c r="L37" s="14"/>
      <c r="M37" s="14"/>
      <c r="N37" s="14"/>
      <c r="O37" s="14"/>
      <c r="P37" s="14"/>
      <c r="Q37" s="14"/>
      <c r="R37" s="14"/>
      <c r="S37" s="57"/>
      <c r="T37" s="57"/>
      <c r="U37" s="59"/>
      <c r="V37" s="59"/>
      <c r="W37" s="59"/>
      <c r="X37" s="77"/>
      <c r="Y37" s="77"/>
    </row>
    <row r="38" spans="2:25" s="9" customFormat="1">
      <c r="B38" s="14" t="s">
        <v>277</v>
      </c>
      <c r="C38" s="32">
        <v>16</v>
      </c>
      <c r="D38" s="57">
        <f>SUM(E38:H38)</f>
        <v>-51</v>
      </c>
      <c r="E38" s="32">
        <v>3</v>
      </c>
      <c r="F38" s="32">
        <v>-47</v>
      </c>
      <c r="G38" s="32">
        <v>-7</v>
      </c>
      <c r="H38" s="32">
        <v>0</v>
      </c>
      <c r="I38" s="57">
        <f>SUM(J38:M38)</f>
        <v>-151</v>
      </c>
      <c r="J38" s="32">
        <v>23</v>
      </c>
      <c r="K38" s="32">
        <v>-98</v>
      </c>
      <c r="L38" s="32">
        <v>-76</v>
      </c>
      <c r="M38" s="32">
        <v>0</v>
      </c>
      <c r="N38" s="57">
        <f>SUM(O38:R38)</f>
        <v>49</v>
      </c>
      <c r="O38" s="57">
        <v>21</v>
      </c>
      <c r="P38" s="32">
        <v>0</v>
      </c>
      <c r="Q38" s="57">
        <v>28</v>
      </c>
      <c r="R38" s="32">
        <v>0</v>
      </c>
      <c r="S38" s="57">
        <v>38</v>
      </c>
      <c r="T38" s="57">
        <v>19</v>
      </c>
      <c r="U38" s="32">
        <v>0</v>
      </c>
      <c r="V38" s="32">
        <v>15</v>
      </c>
      <c r="W38" s="32">
        <v>0</v>
      </c>
      <c r="X38" s="77"/>
      <c r="Y38" s="77"/>
    </row>
    <row r="39" spans="2:25" s="9" customFormat="1">
      <c r="B39" s="14" t="s">
        <v>166</v>
      </c>
      <c r="C39" s="121">
        <v>-3</v>
      </c>
      <c r="D39" s="34">
        <f>SUM(E39:H39)</f>
        <v>6</v>
      </c>
      <c r="E39" s="121">
        <v>-4</v>
      </c>
      <c r="F39" s="121">
        <v>10</v>
      </c>
      <c r="G39" s="121">
        <v>0</v>
      </c>
      <c r="H39" s="34">
        <v>0</v>
      </c>
      <c r="I39" s="34">
        <f>SUM(J39:M39)</f>
        <v>32</v>
      </c>
      <c r="J39" s="34">
        <v>-6</v>
      </c>
      <c r="K39" s="34">
        <v>22</v>
      </c>
      <c r="L39" s="34">
        <v>16</v>
      </c>
      <c r="M39" s="34">
        <v>0</v>
      </c>
      <c r="N39" s="57">
        <f>SUM(O39:R39)</f>
        <v>-9</v>
      </c>
      <c r="O39" s="57">
        <v>-3</v>
      </c>
      <c r="P39" s="34">
        <v>0</v>
      </c>
      <c r="Q39" s="57">
        <v>-6</v>
      </c>
      <c r="R39" s="34">
        <v>0</v>
      </c>
      <c r="S39" s="57">
        <v>-15</v>
      </c>
      <c r="T39" s="57">
        <v>-11</v>
      </c>
      <c r="U39" s="34">
        <v>0</v>
      </c>
      <c r="V39" s="34">
        <v>0</v>
      </c>
      <c r="W39" s="34">
        <v>0</v>
      </c>
      <c r="X39" s="77"/>
      <c r="Y39" s="77"/>
    </row>
    <row r="40" spans="2:25" s="9" customFormat="1">
      <c r="B40" s="27" t="s">
        <v>167</v>
      </c>
      <c r="C40" s="127">
        <f>SUM(C38:C39)</f>
        <v>13</v>
      </c>
      <c r="D40" s="127">
        <f t="shared" ref="D40" si="51">SUM(D38:D39)</f>
        <v>-45</v>
      </c>
      <c r="E40" s="127">
        <f>SUM(E38:E39)</f>
        <v>-1</v>
      </c>
      <c r="F40" s="127">
        <f>SUM(F38:F39)</f>
        <v>-37</v>
      </c>
      <c r="G40" s="127">
        <f>SUM(G38:G39)</f>
        <v>-7</v>
      </c>
      <c r="H40" s="127">
        <f>SUM(H38:H39)</f>
        <v>0</v>
      </c>
      <c r="I40" s="127">
        <f t="shared" ref="I40" si="52">SUM(I38:I39)</f>
        <v>-119</v>
      </c>
      <c r="J40" s="127">
        <f>SUM(J38:J39)</f>
        <v>17</v>
      </c>
      <c r="K40" s="127">
        <f>SUM(K38:K39)</f>
        <v>-76</v>
      </c>
      <c r="L40" s="127">
        <f>SUM(L38:L39)</f>
        <v>-60</v>
      </c>
      <c r="M40" s="127">
        <f>SUM(M38:M39)</f>
        <v>0</v>
      </c>
      <c r="N40" s="42">
        <f t="shared" ref="N40" si="53">SUM(N38:N39)</f>
        <v>40</v>
      </c>
      <c r="O40" s="42">
        <f t="shared" ref="O40" si="54">SUM(O38:O39)</f>
        <v>18</v>
      </c>
      <c r="P40" s="127">
        <f t="shared" ref="P40:W40" si="55">SUM(P38:P39)</f>
        <v>0</v>
      </c>
      <c r="Q40" s="42">
        <f t="shared" si="55"/>
        <v>22</v>
      </c>
      <c r="R40" s="127">
        <f t="shared" si="55"/>
        <v>0</v>
      </c>
      <c r="S40" s="42">
        <f t="shared" si="55"/>
        <v>23</v>
      </c>
      <c r="T40" s="42">
        <f t="shared" si="55"/>
        <v>8</v>
      </c>
      <c r="U40" s="127">
        <f t="shared" si="55"/>
        <v>0</v>
      </c>
      <c r="V40" s="42">
        <f t="shared" si="55"/>
        <v>15</v>
      </c>
      <c r="W40" s="127">
        <f t="shared" si="55"/>
        <v>0</v>
      </c>
      <c r="X40" s="77"/>
      <c r="Y40" s="77"/>
    </row>
    <row r="41" spans="2:25" s="9" customFormat="1">
      <c r="B41" s="50" t="s">
        <v>168</v>
      </c>
      <c r="C41" s="50"/>
      <c r="D41" s="14"/>
      <c r="E41" s="50"/>
      <c r="F41" s="50"/>
      <c r="G41" s="50"/>
      <c r="H41" s="50"/>
      <c r="I41" s="14"/>
      <c r="J41" s="14"/>
      <c r="K41" s="14"/>
      <c r="L41" s="14"/>
      <c r="M41" s="14"/>
      <c r="N41" s="14"/>
      <c r="O41" s="14"/>
      <c r="P41" s="14"/>
      <c r="Q41" s="14"/>
      <c r="R41" s="14"/>
      <c r="S41" s="57"/>
      <c r="T41" s="57"/>
      <c r="U41" s="59"/>
      <c r="V41" s="59"/>
      <c r="W41" s="59"/>
      <c r="X41" s="77"/>
      <c r="Y41" s="77"/>
    </row>
    <row r="42" spans="2:25" s="9" customFormat="1">
      <c r="B42" s="14" t="s">
        <v>169</v>
      </c>
      <c r="C42" s="57">
        <v>29</v>
      </c>
      <c r="D42" s="57">
        <f>SUM(E42:H42)</f>
        <v>-49</v>
      </c>
      <c r="E42" s="57">
        <v>62</v>
      </c>
      <c r="F42" s="57">
        <v>0</v>
      </c>
      <c r="G42" s="57">
        <v>16</v>
      </c>
      <c r="H42" s="57">
        <v>-127</v>
      </c>
      <c r="I42" s="57">
        <f>SUM(J42:M42)</f>
        <v>-98</v>
      </c>
      <c r="J42" s="57">
        <v>67</v>
      </c>
      <c r="K42" s="57">
        <v>-41</v>
      </c>
      <c r="L42" s="57">
        <v>-65</v>
      </c>
      <c r="M42" s="57">
        <v>-59</v>
      </c>
      <c r="N42" s="57">
        <f>SUM(O42:R42)</f>
        <v>15</v>
      </c>
      <c r="O42" s="57">
        <v>-61</v>
      </c>
      <c r="P42" s="57">
        <v>59</v>
      </c>
      <c r="Q42" s="57">
        <v>-27</v>
      </c>
      <c r="R42" s="57">
        <v>44</v>
      </c>
      <c r="S42" s="57">
        <v>75</v>
      </c>
      <c r="T42" s="57">
        <v>17</v>
      </c>
      <c r="U42" s="57">
        <v>8</v>
      </c>
      <c r="V42" s="57">
        <v>27</v>
      </c>
      <c r="W42" s="57">
        <v>23</v>
      </c>
      <c r="X42" s="77"/>
      <c r="Y42" s="77"/>
    </row>
    <row r="43" spans="2:25" s="9" customFormat="1" ht="15.75">
      <c r="B43" s="14" t="s">
        <v>170</v>
      </c>
      <c r="C43" s="57">
        <v>-242</v>
      </c>
      <c r="D43" s="57">
        <f>SUM(E43:H43)</f>
        <v>579</v>
      </c>
      <c r="E43" s="57">
        <v>561</v>
      </c>
      <c r="F43" s="57">
        <v>3</v>
      </c>
      <c r="G43" s="57">
        <v>680</v>
      </c>
      <c r="H43" s="57">
        <v>-665</v>
      </c>
      <c r="I43" s="57">
        <f>SUM(J43:M43)</f>
        <v>-390</v>
      </c>
      <c r="J43" s="57">
        <v>335</v>
      </c>
      <c r="K43" s="57">
        <v>-244</v>
      </c>
      <c r="L43" s="57">
        <v>-186</v>
      </c>
      <c r="M43" s="57">
        <v>-295</v>
      </c>
      <c r="N43" s="57">
        <f>SUM(O43:R43)</f>
        <v>-620</v>
      </c>
      <c r="O43" s="57">
        <v>-6</v>
      </c>
      <c r="P43" s="57">
        <v>187</v>
      </c>
      <c r="Q43" s="57">
        <v>-240</v>
      </c>
      <c r="R43" s="57">
        <v>-561</v>
      </c>
      <c r="S43" s="57">
        <v>-15</v>
      </c>
      <c r="T43" s="57">
        <v>-302</v>
      </c>
      <c r="U43" s="57">
        <v>225</v>
      </c>
      <c r="V43" s="57">
        <v>23</v>
      </c>
      <c r="W43" s="57">
        <v>39</v>
      </c>
      <c r="X43" s="77"/>
      <c r="Y43" s="77"/>
    </row>
    <row r="44" spans="2:25" s="9" customFormat="1">
      <c r="B44" s="14" t="s">
        <v>171</v>
      </c>
      <c r="C44" s="57">
        <v>1176</v>
      </c>
      <c r="D44" s="57">
        <f t="shared" ref="D44:D45" si="56">SUM(E44:H44)</f>
        <v>-3007</v>
      </c>
      <c r="E44" s="57">
        <v>-2094</v>
      </c>
      <c r="F44" s="57">
        <v>-354</v>
      </c>
      <c r="G44" s="57">
        <v>-2400</v>
      </c>
      <c r="H44" s="57">
        <v>1841</v>
      </c>
      <c r="I44" s="57">
        <f t="shared" ref="I44:I45" si="57">SUM(J44:M44)</f>
        <v>1234</v>
      </c>
      <c r="J44" s="57">
        <v>-1154</v>
      </c>
      <c r="K44" s="57">
        <v>857</v>
      </c>
      <c r="L44" s="57">
        <v>451</v>
      </c>
      <c r="M44" s="57">
        <v>1080</v>
      </c>
      <c r="N44" s="57">
        <f>SUM(O44:R44)</f>
        <v>1393</v>
      </c>
      <c r="O44" s="57">
        <v>21</v>
      </c>
      <c r="P44" s="57">
        <v>-750</v>
      </c>
      <c r="Q44" s="57">
        <v>532</v>
      </c>
      <c r="R44" s="57">
        <v>1590</v>
      </c>
      <c r="S44" s="57">
        <v>282</v>
      </c>
      <c r="T44" s="57">
        <v>1053</v>
      </c>
      <c r="U44" s="57">
        <v>-654</v>
      </c>
      <c r="V44" s="57">
        <v>-15</v>
      </c>
      <c r="W44" s="57">
        <v>-102</v>
      </c>
      <c r="X44" s="77"/>
      <c r="Y44" s="77"/>
    </row>
    <row r="45" spans="2:25" s="9" customFormat="1" ht="15.75">
      <c r="B45" s="14" t="s">
        <v>172</v>
      </c>
      <c r="C45" s="57">
        <v>-6</v>
      </c>
      <c r="D45" s="57">
        <f t="shared" si="56"/>
        <v>-97</v>
      </c>
      <c r="E45" s="57">
        <v>-122</v>
      </c>
      <c r="F45" s="57">
        <v>1</v>
      </c>
      <c r="G45" s="57">
        <v>-3</v>
      </c>
      <c r="H45" s="57">
        <v>27</v>
      </c>
      <c r="I45" s="57">
        <f t="shared" si="57"/>
        <v>77</v>
      </c>
      <c r="J45" s="57">
        <v>-13</v>
      </c>
      <c r="K45" s="57">
        <v>8</v>
      </c>
      <c r="L45" s="57">
        <v>13</v>
      </c>
      <c r="M45" s="57">
        <v>69</v>
      </c>
      <c r="N45" s="57">
        <f>SUM(O45:R45)</f>
        <v>120</v>
      </c>
      <c r="O45" s="57">
        <v>18</v>
      </c>
      <c r="P45" s="57">
        <v>-55</v>
      </c>
      <c r="Q45" s="57">
        <v>46</v>
      </c>
      <c r="R45" s="57">
        <v>111</v>
      </c>
      <c r="S45" s="57">
        <v>-5</v>
      </c>
      <c r="T45" s="57">
        <v>64</v>
      </c>
      <c r="U45" s="57">
        <v>-50</v>
      </c>
      <c r="V45" s="57">
        <v>-5</v>
      </c>
      <c r="W45" s="57">
        <v>-14</v>
      </c>
      <c r="X45" s="77"/>
      <c r="Y45" s="77"/>
    </row>
    <row r="46" spans="2:25" s="9" customFormat="1">
      <c r="B46" s="14" t="s">
        <v>173</v>
      </c>
      <c r="C46" s="34">
        <v>0</v>
      </c>
      <c r="D46" s="34">
        <v>0</v>
      </c>
      <c r="E46" s="34">
        <v>0</v>
      </c>
      <c r="F46" s="34">
        <v>0</v>
      </c>
      <c r="G46" s="34">
        <v>0</v>
      </c>
      <c r="H46" s="34">
        <v>0</v>
      </c>
      <c r="I46" s="34">
        <v>0</v>
      </c>
      <c r="J46" s="34">
        <v>0</v>
      </c>
      <c r="K46" s="34">
        <v>0</v>
      </c>
      <c r="L46" s="34">
        <v>0</v>
      </c>
      <c r="M46" s="34">
        <v>0</v>
      </c>
      <c r="N46" s="34">
        <f>SUM(O46:R46)</f>
        <v>0</v>
      </c>
      <c r="O46" s="34">
        <v>0</v>
      </c>
      <c r="P46" s="34">
        <v>0</v>
      </c>
      <c r="Q46" s="34">
        <v>0</v>
      </c>
      <c r="R46" s="34">
        <v>0</v>
      </c>
      <c r="S46" s="57">
        <v>-3</v>
      </c>
      <c r="T46" s="34">
        <v>0</v>
      </c>
      <c r="U46" s="34">
        <v>0</v>
      </c>
      <c r="V46" s="34">
        <v>0</v>
      </c>
      <c r="W46" s="57">
        <v>-3</v>
      </c>
      <c r="X46" s="77"/>
      <c r="Y46" s="77"/>
    </row>
    <row r="47" spans="2:25" s="9" customFormat="1">
      <c r="B47" s="27" t="s">
        <v>167</v>
      </c>
      <c r="C47" s="42">
        <f t="shared" ref="C47:D47" si="58">SUM(C42:C46)</f>
        <v>957</v>
      </c>
      <c r="D47" s="42">
        <f t="shared" si="58"/>
        <v>-2574</v>
      </c>
      <c r="E47" s="42">
        <f t="shared" ref="E47" si="59">SUM(E42:E46)</f>
        <v>-1593</v>
      </c>
      <c r="F47" s="42">
        <f t="shared" ref="F47:G47" si="60">SUM(F42:F46)</f>
        <v>-350</v>
      </c>
      <c r="G47" s="42">
        <f t="shared" si="60"/>
        <v>-1707</v>
      </c>
      <c r="H47" s="42">
        <f t="shared" ref="H47:N47" si="61">SUM(H42:H46)</f>
        <v>1076</v>
      </c>
      <c r="I47" s="42">
        <f t="shared" si="61"/>
        <v>823</v>
      </c>
      <c r="J47" s="42">
        <f t="shared" si="61"/>
        <v>-765</v>
      </c>
      <c r="K47" s="42">
        <f t="shared" si="61"/>
        <v>580</v>
      </c>
      <c r="L47" s="42">
        <f t="shared" si="61"/>
        <v>213</v>
      </c>
      <c r="M47" s="42">
        <f t="shared" si="61"/>
        <v>795</v>
      </c>
      <c r="N47" s="42">
        <f t="shared" si="61"/>
        <v>908</v>
      </c>
      <c r="O47" s="42">
        <f t="shared" ref="O47" si="62">SUM(O42:O46)</f>
        <v>-28</v>
      </c>
      <c r="P47" s="42">
        <f>SUM(P42:P46)</f>
        <v>-559</v>
      </c>
      <c r="Q47" s="42">
        <f>SUM(Q42:Q46)</f>
        <v>311</v>
      </c>
      <c r="R47" s="42">
        <f>SUM(R42:R46)</f>
        <v>1184</v>
      </c>
      <c r="S47" s="42">
        <f>SUM(S42:S46)</f>
        <v>334</v>
      </c>
      <c r="T47" s="42">
        <f t="shared" ref="T47:W47" si="63">SUM(T42:T46)</f>
        <v>832</v>
      </c>
      <c r="U47" s="42">
        <f t="shared" si="63"/>
        <v>-471</v>
      </c>
      <c r="V47" s="42">
        <f t="shared" si="63"/>
        <v>30</v>
      </c>
      <c r="W47" s="42">
        <f t="shared" si="63"/>
        <v>-57</v>
      </c>
      <c r="X47" s="77"/>
      <c r="Y47" s="77"/>
    </row>
    <row r="48" spans="2:25" s="9" customFormat="1">
      <c r="B48" s="27" t="s">
        <v>174</v>
      </c>
      <c r="C48" s="42">
        <f t="shared" ref="C48:D48" si="64">C40+C47</f>
        <v>970</v>
      </c>
      <c r="D48" s="42">
        <f t="shared" si="64"/>
        <v>-2619</v>
      </c>
      <c r="E48" s="42">
        <f t="shared" ref="E48:F48" si="65">E40+E47</f>
        <v>-1594</v>
      </c>
      <c r="F48" s="42">
        <f t="shared" si="65"/>
        <v>-387</v>
      </c>
      <c r="G48" s="42">
        <f t="shared" ref="G48:H48" si="66">G40+G47</f>
        <v>-1714</v>
      </c>
      <c r="H48" s="42">
        <f t="shared" si="66"/>
        <v>1076</v>
      </c>
      <c r="I48" s="42">
        <f t="shared" ref="I48" si="67">I40+I47</f>
        <v>704</v>
      </c>
      <c r="J48" s="42">
        <f t="shared" ref="J48:K48" si="68">J40+J47</f>
        <v>-748</v>
      </c>
      <c r="K48" s="42">
        <f t="shared" si="68"/>
        <v>504</v>
      </c>
      <c r="L48" s="42">
        <f t="shared" ref="L48:M48" si="69">L40+L47</f>
        <v>153</v>
      </c>
      <c r="M48" s="42">
        <f t="shared" si="69"/>
        <v>795</v>
      </c>
      <c r="N48" s="42">
        <f t="shared" ref="N48:O48" si="70">N40+N47</f>
        <v>948</v>
      </c>
      <c r="O48" s="42">
        <f t="shared" si="70"/>
        <v>-10</v>
      </c>
      <c r="P48" s="42">
        <f>P40+P47</f>
        <v>-559</v>
      </c>
      <c r="Q48" s="42">
        <f>Q40+Q47</f>
        <v>333</v>
      </c>
      <c r="R48" s="42">
        <f>R40+R47</f>
        <v>1184</v>
      </c>
      <c r="S48" s="42">
        <f>S40+S47</f>
        <v>357</v>
      </c>
      <c r="T48" s="42">
        <f t="shared" ref="T48:W48" si="71">T40+T47</f>
        <v>840</v>
      </c>
      <c r="U48" s="42">
        <f t="shared" si="71"/>
        <v>-471</v>
      </c>
      <c r="V48" s="42">
        <f t="shared" si="71"/>
        <v>45</v>
      </c>
      <c r="W48" s="42">
        <f t="shared" si="71"/>
        <v>-57</v>
      </c>
      <c r="X48" s="77"/>
      <c r="Y48" s="77"/>
    </row>
    <row r="49" spans="2:25" s="9" customFormat="1">
      <c r="B49" s="27" t="s">
        <v>84</v>
      </c>
      <c r="C49" s="42">
        <f t="shared" ref="C49:D49" si="72">C35+C48</f>
        <v>2074</v>
      </c>
      <c r="D49" s="42">
        <f t="shared" si="72"/>
        <v>92</v>
      </c>
      <c r="E49" s="42">
        <f t="shared" ref="E49" si="73">E35+E48</f>
        <v>-934</v>
      </c>
      <c r="F49" s="42">
        <f t="shared" ref="F49:G49" si="74">F35+F48</f>
        <v>266</v>
      </c>
      <c r="G49" s="42">
        <f t="shared" si="74"/>
        <v>-1143</v>
      </c>
      <c r="H49" s="42">
        <f t="shared" ref="H49:J49" si="75">H35+H48</f>
        <v>1903</v>
      </c>
      <c r="I49" s="42">
        <f t="shared" ref="I49" si="76">I35+I48</f>
        <v>505</v>
      </c>
      <c r="J49" s="42">
        <f t="shared" si="75"/>
        <v>-3266</v>
      </c>
      <c r="K49" s="42">
        <f t="shared" ref="K49:L49" si="77">K35+K48</f>
        <v>1165</v>
      </c>
      <c r="L49" s="42">
        <f t="shared" si="77"/>
        <v>960</v>
      </c>
      <c r="M49" s="42">
        <f t="shared" ref="M49:N49" si="78">M35+M48</f>
        <v>1646</v>
      </c>
      <c r="N49" s="42">
        <f t="shared" si="78"/>
        <v>4138</v>
      </c>
      <c r="O49" s="42">
        <f t="shared" ref="O49" si="79">O35+O48</f>
        <v>591</v>
      </c>
      <c r="P49" s="42">
        <f t="shared" ref="P49:W49" si="80">P35+P48</f>
        <v>224</v>
      </c>
      <c r="Q49" s="42">
        <f t="shared" si="80"/>
        <v>1230</v>
      </c>
      <c r="R49" s="42">
        <f t="shared" si="80"/>
        <v>2093</v>
      </c>
      <c r="S49" s="42">
        <f t="shared" si="80"/>
        <v>3231</v>
      </c>
      <c r="T49" s="42">
        <f t="shared" si="80"/>
        <v>1113</v>
      </c>
      <c r="U49" s="42">
        <f t="shared" si="80"/>
        <v>164</v>
      </c>
      <c r="V49" s="42">
        <f t="shared" si="80"/>
        <v>782</v>
      </c>
      <c r="W49" s="42">
        <f t="shared" si="80"/>
        <v>1172</v>
      </c>
      <c r="X49" s="77"/>
      <c r="Y49" s="77"/>
    </row>
    <row r="50" spans="2:25" s="9" customFormat="1">
      <c r="B50" s="120"/>
      <c r="C50" s="120"/>
      <c r="D50" s="120"/>
      <c r="E50" s="120"/>
      <c r="F50" s="120"/>
      <c r="G50" s="120"/>
      <c r="H50" s="14"/>
      <c r="I50" s="14"/>
      <c r="J50" s="14"/>
      <c r="K50" s="14"/>
      <c r="L50" s="14"/>
      <c r="M50" s="14"/>
      <c r="N50" s="14"/>
      <c r="O50" s="14"/>
      <c r="P50" s="14"/>
      <c r="Q50" s="14"/>
      <c r="R50" s="14"/>
      <c r="S50" s="57"/>
      <c r="T50" s="57"/>
      <c r="U50" s="59"/>
      <c r="V50" s="59"/>
      <c r="W50" s="59"/>
      <c r="X50" s="77"/>
      <c r="Y50" s="77"/>
    </row>
    <row r="51" spans="2:25" s="9" customFormat="1">
      <c r="B51" s="122" t="s">
        <v>280</v>
      </c>
      <c r="C51" s="34"/>
      <c r="D51" s="34"/>
      <c r="E51" s="34"/>
      <c r="F51" s="34"/>
      <c r="G51" s="34"/>
      <c r="H51" s="34"/>
      <c r="I51" s="34"/>
      <c r="J51" s="34"/>
      <c r="K51" s="34"/>
      <c r="L51" s="34"/>
      <c r="M51" s="34"/>
      <c r="N51" s="34"/>
      <c r="O51" s="34"/>
      <c r="P51" s="34"/>
      <c r="Q51" s="34"/>
      <c r="R51" s="34"/>
      <c r="S51" s="34"/>
      <c r="T51" s="34"/>
      <c r="U51" s="34"/>
      <c r="V51" s="34"/>
      <c r="W51" s="34"/>
      <c r="X51" s="77"/>
      <c r="Y51" s="77"/>
    </row>
    <row r="52" spans="2:25" s="9" customFormat="1">
      <c r="B52" s="20" t="s">
        <v>50</v>
      </c>
      <c r="C52" s="57">
        <v>2074</v>
      </c>
      <c r="D52" s="57">
        <v>93</v>
      </c>
      <c r="E52" s="57">
        <v>-933</v>
      </c>
      <c r="F52" s="57">
        <v>265</v>
      </c>
      <c r="G52" s="57">
        <v>-1142</v>
      </c>
      <c r="H52" s="57">
        <v>1903</v>
      </c>
      <c r="I52" s="57">
        <v>505</v>
      </c>
      <c r="J52" s="57">
        <v>-3267</v>
      </c>
      <c r="K52" s="57">
        <v>1166</v>
      </c>
      <c r="L52" s="57">
        <v>959</v>
      </c>
      <c r="M52" s="57">
        <v>1647</v>
      </c>
      <c r="N52" s="57">
        <v>4138</v>
      </c>
      <c r="O52" s="57">
        <v>591</v>
      </c>
      <c r="P52" s="57">
        <v>223</v>
      </c>
      <c r="Q52" s="57">
        <v>1230</v>
      </c>
      <c r="R52" s="57">
        <v>2094</v>
      </c>
      <c r="S52" s="57">
        <v>3231</v>
      </c>
      <c r="T52" s="57">
        <v>1113</v>
      </c>
      <c r="U52" s="57">
        <v>164</v>
      </c>
      <c r="V52" s="57">
        <v>782</v>
      </c>
      <c r="W52" s="57">
        <v>1172</v>
      </c>
      <c r="X52" s="77"/>
      <c r="Y52" s="77"/>
    </row>
    <row r="53" spans="2:25" s="9" customFormat="1">
      <c r="B53" s="36" t="s">
        <v>68</v>
      </c>
      <c r="C53" s="121">
        <v>0</v>
      </c>
      <c r="D53" s="34">
        <v>-1</v>
      </c>
      <c r="E53" s="34">
        <v>-1</v>
      </c>
      <c r="F53" s="121">
        <v>0</v>
      </c>
      <c r="G53" s="121">
        <v>0</v>
      </c>
      <c r="H53" s="121">
        <v>0</v>
      </c>
      <c r="I53" s="121">
        <v>0</v>
      </c>
      <c r="J53" s="121">
        <v>0</v>
      </c>
      <c r="K53" s="34">
        <v>0</v>
      </c>
      <c r="L53" s="34">
        <v>0</v>
      </c>
      <c r="M53" s="34">
        <v>0</v>
      </c>
      <c r="N53" s="34">
        <v>0</v>
      </c>
      <c r="O53" s="34">
        <v>0</v>
      </c>
      <c r="P53" s="34">
        <v>0</v>
      </c>
      <c r="Q53" s="34">
        <v>0</v>
      </c>
      <c r="R53" s="34">
        <v>0</v>
      </c>
      <c r="S53" s="34">
        <v>0</v>
      </c>
      <c r="T53" s="34">
        <v>0</v>
      </c>
      <c r="U53" s="34">
        <v>0</v>
      </c>
      <c r="V53" s="34">
        <v>0</v>
      </c>
      <c r="W53" s="34">
        <v>0</v>
      </c>
      <c r="X53" s="77"/>
      <c r="Y53" s="77"/>
    </row>
    <row r="54" spans="2:25" s="9" customFormat="1">
      <c r="B54" s="120"/>
      <c r="C54" s="120"/>
      <c r="D54" s="120"/>
      <c r="E54" s="120"/>
      <c r="F54" s="120"/>
      <c r="G54" s="120"/>
      <c r="H54" s="14"/>
      <c r="I54" s="14"/>
      <c r="J54" s="14"/>
      <c r="K54" s="14"/>
      <c r="L54" s="14"/>
      <c r="M54" s="14"/>
      <c r="N54" s="14"/>
      <c r="O54" s="14"/>
      <c r="P54" s="14"/>
      <c r="Q54" s="14"/>
      <c r="R54" s="14"/>
      <c r="S54" s="57"/>
      <c r="T54" s="57"/>
      <c r="U54" s="59"/>
      <c r="V54" s="59"/>
      <c r="W54" s="59"/>
      <c r="X54" s="77"/>
      <c r="Y54" s="77"/>
    </row>
    <row r="55" spans="2:25" s="9" customFormat="1">
      <c r="B55" s="14"/>
      <c r="C55" s="14"/>
      <c r="D55" s="14"/>
      <c r="E55" s="14"/>
      <c r="F55" s="14"/>
      <c r="G55" s="14"/>
      <c r="H55" s="14"/>
      <c r="I55" s="14"/>
      <c r="J55" s="14"/>
      <c r="K55" s="14"/>
      <c r="L55" s="14"/>
      <c r="M55" s="14"/>
      <c r="N55" s="14"/>
      <c r="O55" s="14"/>
      <c r="P55" s="14"/>
      <c r="Q55" s="14"/>
      <c r="R55" s="14"/>
      <c r="S55" s="57"/>
      <c r="T55" s="57"/>
      <c r="U55" s="59"/>
      <c r="V55" s="59"/>
      <c r="W55" s="59"/>
      <c r="X55" s="77"/>
      <c r="Y55" s="77"/>
    </row>
    <row r="56" spans="2:25">
      <c r="B56" s="4" t="s">
        <v>284</v>
      </c>
      <c r="C56" s="3" t="s">
        <v>282</v>
      </c>
      <c r="D56" s="3" t="s">
        <v>278</v>
      </c>
      <c r="E56" s="3" t="s">
        <v>279</v>
      </c>
      <c r="F56" s="3" t="s">
        <v>275</v>
      </c>
      <c r="G56" s="3" t="s">
        <v>273</v>
      </c>
      <c r="H56" s="3" t="s">
        <v>265</v>
      </c>
      <c r="I56" s="3" t="s">
        <v>261</v>
      </c>
      <c r="J56" s="3" t="s">
        <v>262</v>
      </c>
      <c r="K56" s="3" t="s">
        <v>259</v>
      </c>
      <c r="L56" s="3" t="s">
        <v>243</v>
      </c>
      <c r="M56" s="3" t="s">
        <v>237</v>
      </c>
      <c r="N56" s="3" t="s">
        <v>232</v>
      </c>
      <c r="O56" s="3" t="s">
        <v>233</v>
      </c>
      <c r="P56" s="3" t="s">
        <v>231</v>
      </c>
      <c r="Q56" s="3" t="s">
        <v>177</v>
      </c>
      <c r="R56" s="3" t="s">
        <v>157</v>
      </c>
      <c r="S56" s="3" t="s">
        <v>156</v>
      </c>
      <c r="T56" s="3" t="s">
        <v>61</v>
      </c>
      <c r="U56" s="3" t="s">
        <v>69</v>
      </c>
      <c r="V56" s="3" t="s">
        <v>60</v>
      </c>
      <c r="W56" s="3" t="s">
        <v>59</v>
      </c>
    </row>
    <row r="57" spans="2:25" s="9" customFormat="1">
      <c r="B57" s="14" t="s">
        <v>62</v>
      </c>
      <c r="C57" s="37">
        <f>C63-C62-C60-C58</f>
        <v>1778</v>
      </c>
      <c r="D57" s="37">
        <f>SUM(E57:H57)</f>
        <v>5882</v>
      </c>
      <c r="E57" s="37">
        <f>E63-E62-E60-E58</f>
        <v>1518</v>
      </c>
      <c r="F57" s="37">
        <f>F63-F62-F60-F58</f>
        <v>1395</v>
      </c>
      <c r="G57" s="37">
        <f>G63-G62-G60-G58</f>
        <v>1352</v>
      </c>
      <c r="H57" s="37">
        <f>H63-H62-H60-H58</f>
        <v>1617</v>
      </c>
      <c r="I57" s="37">
        <f>SUM(J57:M57)</f>
        <v>6435</v>
      </c>
      <c r="J57" s="37">
        <f t="shared" ref="J57:W57" si="81">J63-J62-J60-J58</f>
        <v>1465</v>
      </c>
      <c r="K57" s="37">
        <f t="shared" si="81"/>
        <v>1511</v>
      </c>
      <c r="L57" s="37">
        <f t="shared" si="81"/>
        <v>1734</v>
      </c>
      <c r="M57" s="37">
        <f t="shared" si="81"/>
        <v>1725</v>
      </c>
      <c r="N57" s="37">
        <f t="shared" si="81"/>
        <v>5782</v>
      </c>
      <c r="O57" s="37">
        <f t="shared" si="81"/>
        <v>1247</v>
      </c>
      <c r="P57" s="37">
        <f t="shared" si="81"/>
        <v>1428</v>
      </c>
      <c r="Q57" s="37">
        <f t="shared" si="81"/>
        <v>1554</v>
      </c>
      <c r="R57" s="37">
        <f t="shared" si="81"/>
        <v>1553</v>
      </c>
      <c r="S57" s="37">
        <f t="shared" si="81"/>
        <v>5170</v>
      </c>
      <c r="T57" s="37">
        <f t="shared" si="81"/>
        <v>1231</v>
      </c>
      <c r="U57" s="37">
        <f t="shared" si="81"/>
        <v>1206</v>
      </c>
      <c r="V57" s="37">
        <f t="shared" si="81"/>
        <v>1346</v>
      </c>
      <c r="W57" s="37">
        <f t="shared" si="81"/>
        <v>1387</v>
      </c>
      <c r="X57" s="77"/>
      <c r="Y57" s="77"/>
    </row>
    <row r="58" spans="2:25" s="9" customFormat="1">
      <c r="B58" s="13" t="s">
        <v>63</v>
      </c>
      <c r="C58" s="13">
        <v>-342</v>
      </c>
      <c r="D58" s="30">
        <f>SUM(E58:H58)</f>
        <v>-1422</v>
      </c>
      <c r="E58" s="13">
        <v>-350</v>
      </c>
      <c r="F58" s="13">
        <v>-341</v>
      </c>
      <c r="G58" s="13">
        <v>-380</v>
      </c>
      <c r="H58" s="13">
        <v>-351</v>
      </c>
      <c r="I58" s="30">
        <f>SUM(J58:M58)</f>
        <v>-1451</v>
      </c>
      <c r="J58" s="13">
        <v>-390</v>
      </c>
      <c r="K58" s="13">
        <v>-360</v>
      </c>
      <c r="L58" s="13">
        <v>-361</v>
      </c>
      <c r="M58" s="13">
        <v>-340</v>
      </c>
      <c r="N58" s="13">
        <f>SUM(O58:R58)</f>
        <v>-864</v>
      </c>
      <c r="O58" s="13">
        <v>-190</v>
      </c>
      <c r="P58" s="37">
        <v>-230</v>
      </c>
      <c r="Q58" s="37">
        <v>-224</v>
      </c>
      <c r="R58" s="37">
        <v>-220</v>
      </c>
      <c r="S58" s="38">
        <f>SUM(T58:W58)</f>
        <v>-883</v>
      </c>
      <c r="T58" s="37">
        <v>-216</v>
      </c>
      <c r="U58" s="37">
        <v>-219</v>
      </c>
      <c r="V58" s="38">
        <v>-225</v>
      </c>
      <c r="W58" s="38">
        <v>-223</v>
      </c>
      <c r="X58" s="77"/>
      <c r="Y58" s="77"/>
    </row>
    <row r="59" spans="2:25" s="9" customFormat="1">
      <c r="B59" s="13" t="s">
        <v>64</v>
      </c>
      <c r="C59" s="37">
        <f t="shared" ref="C59" si="82">SUM(C57:C58)</f>
        <v>1436</v>
      </c>
      <c r="D59" s="37">
        <f t="shared" ref="D59" si="83">SUM(D57:D58)</f>
        <v>4460</v>
      </c>
      <c r="E59" s="37">
        <f t="shared" ref="E59" si="84">SUM(E57:E58)</f>
        <v>1168</v>
      </c>
      <c r="F59" s="37">
        <f t="shared" ref="F59:G59" si="85">SUM(F57:F58)</f>
        <v>1054</v>
      </c>
      <c r="G59" s="37">
        <f t="shared" si="85"/>
        <v>972</v>
      </c>
      <c r="H59" s="37">
        <f t="shared" ref="H59:W59" si="86">SUM(H57:H58)</f>
        <v>1266</v>
      </c>
      <c r="I59" s="37">
        <f t="shared" si="86"/>
        <v>4984</v>
      </c>
      <c r="J59" s="37">
        <f t="shared" si="86"/>
        <v>1075</v>
      </c>
      <c r="K59" s="37">
        <f t="shared" si="86"/>
        <v>1151</v>
      </c>
      <c r="L59" s="37">
        <f t="shared" si="86"/>
        <v>1373</v>
      </c>
      <c r="M59" s="37">
        <f t="shared" si="86"/>
        <v>1385</v>
      </c>
      <c r="N59" s="37">
        <f t="shared" si="86"/>
        <v>4918</v>
      </c>
      <c r="O59" s="37">
        <f t="shared" si="86"/>
        <v>1057</v>
      </c>
      <c r="P59" s="37">
        <f t="shared" si="86"/>
        <v>1198</v>
      </c>
      <c r="Q59" s="37">
        <f t="shared" si="86"/>
        <v>1330</v>
      </c>
      <c r="R59" s="37">
        <f t="shared" si="86"/>
        <v>1333</v>
      </c>
      <c r="S59" s="37">
        <f t="shared" si="86"/>
        <v>4287</v>
      </c>
      <c r="T59" s="37">
        <f t="shared" si="86"/>
        <v>1015</v>
      </c>
      <c r="U59" s="37">
        <f t="shared" si="86"/>
        <v>987</v>
      </c>
      <c r="V59" s="37">
        <f t="shared" si="86"/>
        <v>1121</v>
      </c>
      <c r="W59" s="37">
        <f t="shared" si="86"/>
        <v>1164</v>
      </c>
      <c r="X59" s="77"/>
      <c r="Y59" s="77"/>
    </row>
    <row r="60" spans="2:25" s="9" customFormat="1">
      <c r="B60" s="13" t="s">
        <v>65</v>
      </c>
      <c r="C60" s="13">
        <v>-86</v>
      </c>
      <c r="D60" s="13">
        <f>SUM(E60:H60)</f>
        <v>-365</v>
      </c>
      <c r="E60" s="13">
        <v>-90</v>
      </c>
      <c r="F60" s="13">
        <v>-88</v>
      </c>
      <c r="G60" s="13">
        <v>-94</v>
      </c>
      <c r="H60" s="13">
        <v>-93</v>
      </c>
      <c r="I60" s="13">
        <f>SUM(J60:M60)</f>
        <v>-342</v>
      </c>
      <c r="J60" s="13">
        <v>-87</v>
      </c>
      <c r="K60" s="13">
        <v>-92</v>
      </c>
      <c r="L60" s="13">
        <v>-81</v>
      </c>
      <c r="M60" s="13">
        <v>-82</v>
      </c>
      <c r="N60" s="13">
        <f>SUM(O60:R60)</f>
        <v>-290</v>
      </c>
      <c r="O60" s="13">
        <v>-74</v>
      </c>
      <c r="P60" s="37">
        <v>-72</v>
      </c>
      <c r="Q60" s="37">
        <v>-74</v>
      </c>
      <c r="R60" s="37">
        <v>-70</v>
      </c>
      <c r="S60" s="38">
        <f t="shared" ref="S60" si="87">SUM(T60:W60)</f>
        <v>-276</v>
      </c>
      <c r="T60" s="37">
        <v>-70</v>
      </c>
      <c r="U60" s="37">
        <v>-68</v>
      </c>
      <c r="V60" s="38">
        <v>-70</v>
      </c>
      <c r="W60" s="38">
        <v>-68</v>
      </c>
      <c r="X60" s="77"/>
      <c r="Y60" s="77"/>
    </row>
    <row r="61" spans="2:25" s="9" customFormat="1">
      <c r="B61" s="13" t="s">
        <v>45</v>
      </c>
      <c r="C61" s="37">
        <f t="shared" ref="C61" si="88">SUM(C59:C60)</f>
        <v>1350</v>
      </c>
      <c r="D61" s="37">
        <f t="shared" ref="D61:J61" si="89">SUM(D59:D60)</f>
        <v>4095</v>
      </c>
      <c r="E61" s="37">
        <f t="shared" si="89"/>
        <v>1078</v>
      </c>
      <c r="F61" s="37">
        <f t="shared" si="89"/>
        <v>966</v>
      </c>
      <c r="G61" s="37">
        <f t="shared" si="89"/>
        <v>878</v>
      </c>
      <c r="H61" s="37">
        <f t="shared" si="89"/>
        <v>1173</v>
      </c>
      <c r="I61" s="37">
        <f t="shared" si="89"/>
        <v>4642</v>
      </c>
      <c r="J61" s="37">
        <f t="shared" si="89"/>
        <v>988</v>
      </c>
      <c r="K61" s="37">
        <f t="shared" ref="K61:L61" si="90">SUM(K59:K60)</f>
        <v>1059</v>
      </c>
      <c r="L61" s="37">
        <f t="shared" si="90"/>
        <v>1292</v>
      </c>
      <c r="M61" s="37">
        <f t="shared" ref="M61:N61" si="91">SUM(M59:M60)</f>
        <v>1303</v>
      </c>
      <c r="N61" s="37">
        <f t="shared" si="91"/>
        <v>4628</v>
      </c>
      <c r="O61" s="37">
        <f t="shared" ref="O61:P61" si="92">SUM(O59:O60)</f>
        <v>983</v>
      </c>
      <c r="P61" s="37">
        <f t="shared" si="92"/>
        <v>1126</v>
      </c>
      <c r="Q61" s="37">
        <f t="shared" ref="Q61:R61" si="93">SUM(Q59:Q60)</f>
        <v>1256</v>
      </c>
      <c r="R61" s="37">
        <f t="shared" si="93"/>
        <v>1263</v>
      </c>
      <c r="S61" s="37">
        <f t="shared" ref="S61:T61" si="94">SUM(S59:S60)</f>
        <v>4011</v>
      </c>
      <c r="T61" s="37">
        <f t="shared" si="94"/>
        <v>945</v>
      </c>
      <c r="U61" s="37">
        <f>SUM(U59:U60)</f>
        <v>919</v>
      </c>
      <c r="V61" s="37">
        <f t="shared" ref="V61:W61" si="95">SUM(V59:V60)</f>
        <v>1051</v>
      </c>
      <c r="W61" s="37">
        <f t="shared" si="95"/>
        <v>1096</v>
      </c>
      <c r="X61" s="77"/>
      <c r="Y61" s="77"/>
    </row>
    <row r="62" spans="2:25" s="9" customFormat="1">
      <c r="B62" s="13" t="s">
        <v>19</v>
      </c>
      <c r="C62" s="40">
        <f t="shared" ref="C62" si="96">C13</f>
        <v>99</v>
      </c>
      <c r="D62" s="40">
        <f t="shared" ref="D62:W62" si="97">D13</f>
        <v>-318</v>
      </c>
      <c r="E62" s="40">
        <f t="shared" si="97"/>
        <v>-139</v>
      </c>
      <c r="F62" s="40">
        <f t="shared" si="97"/>
        <v>-82</v>
      </c>
      <c r="G62" s="40">
        <f t="shared" si="97"/>
        <v>-61</v>
      </c>
      <c r="H62" s="40">
        <f t="shared" si="97"/>
        <v>-36</v>
      </c>
      <c r="I62" s="40">
        <f t="shared" si="97"/>
        <v>-1099</v>
      </c>
      <c r="J62" s="40">
        <f t="shared" si="97"/>
        <v>-877</v>
      </c>
      <c r="K62" s="40">
        <f t="shared" si="97"/>
        <v>-113</v>
      </c>
      <c r="L62" s="40">
        <f t="shared" si="97"/>
        <v>-94</v>
      </c>
      <c r="M62" s="40">
        <f t="shared" si="97"/>
        <v>-15</v>
      </c>
      <c r="N62" s="40">
        <f t="shared" si="97"/>
        <v>-140</v>
      </c>
      <c r="O62" s="40">
        <f t="shared" si="97"/>
        <v>-75</v>
      </c>
      <c r="P62" s="40">
        <f t="shared" si="97"/>
        <v>-27</v>
      </c>
      <c r="Q62" s="40">
        <f t="shared" si="97"/>
        <v>-21</v>
      </c>
      <c r="R62" s="40">
        <f t="shared" si="97"/>
        <v>-17</v>
      </c>
      <c r="S62" s="40">
        <f t="shared" si="97"/>
        <v>429</v>
      </c>
      <c r="T62" s="40">
        <f t="shared" si="97"/>
        <v>137</v>
      </c>
      <c r="U62" s="40">
        <f t="shared" si="97"/>
        <v>-29</v>
      </c>
      <c r="V62" s="44">
        <f t="shared" si="97"/>
        <v>-64</v>
      </c>
      <c r="W62" s="44">
        <f t="shared" si="97"/>
        <v>385</v>
      </c>
      <c r="X62" s="77"/>
      <c r="Y62" s="77"/>
    </row>
    <row r="63" spans="2:25" s="9" customFormat="1">
      <c r="B63" s="39" t="s">
        <v>7</v>
      </c>
      <c r="C63" s="31">
        <f t="shared" ref="C63" si="98">C14</f>
        <v>1449</v>
      </c>
      <c r="D63" s="31">
        <f t="shared" ref="D63:W63" si="99">D14</f>
        <v>3777</v>
      </c>
      <c r="E63" s="31">
        <f t="shared" si="99"/>
        <v>939</v>
      </c>
      <c r="F63" s="31">
        <f t="shared" si="99"/>
        <v>884</v>
      </c>
      <c r="G63" s="31">
        <f t="shared" si="99"/>
        <v>817</v>
      </c>
      <c r="H63" s="31">
        <f t="shared" si="99"/>
        <v>1137</v>
      </c>
      <c r="I63" s="31">
        <f t="shared" si="99"/>
        <v>3543</v>
      </c>
      <c r="J63" s="31">
        <f t="shared" si="99"/>
        <v>111</v>
      </c>
      <c r="K63" s="31">
        <f t="shared" si="99"/>
        <v>946</v>
      </c>
      <c r="L63" s="31">
        <f t="shared" si="99"/>
        <v>1198</v>
      </c>
      <c r="M63" s="31">
        <f t="shared" si="99"/>
        <v>1288</v>
      </c>
      <c r="N63" s="31">
        <f t="shared" si="99"/>
        <v>4488</v>
      </c>
      <c r="O63" s="31">
        <f t="shared" si="99"/>
        <v>908</v>
      </c>
      <c r="P63" s="31">
        <f t="shared" si="99"/>
        <v>1099</v>
      </c>
      <c r="Q63" s="31">
        <f t="shared" si="99"/>
        <v>1235</v>
      </c>
      <c r="R63" s="31">
        <f t="shared" si="99"/>
        <v>1246</v>
      </c>
      <c r="S63" s="31">
        <f t="shared" si="99"/>
        <v>4440</v>
      </c>
      <c r="T63" s="31">
        <f t="shared" si="99"/>
        <v>1082</v>
      </c>
      <c r="U63" s="31">
        <f t="shared" si="99"/>
        <v>890</v>
      </c>
      <c r="V63" s="31">
        <f t="shared" si="99"/>
        <v>987</v>
      </c>
      <c r="W63" s="31">
        <f t="shared" si="99"/>
        <v>1481</v>
      </c>
      <c r="X63" s="77"/>
      <c r="Y63" s="77"/>
    </row>
    <row r="64" spans="2:25" s="102" customFormat="1">
      <c r="B64" s="103" t="s">
        <v>235</v>
      </c>
      <c r="C64" s="29">
        <v>286</v>
      </c>
      <c r="D64" s="29">
        <v>328</v>
      </c>
      <c r="E64" s="29">
        <v>328</v>
      </c>
      <c r="F64" s="29">
        <v>340</v>
      </c>
      <c r="G64" s="29">
        <v>344</v>
      </c>
      <c r="H64" s="29">
        <v>385</v>
      </c>
      <c r="I64" s="29">
        <v>374</v>
      </c>
      <c r="J64" s="29">
        <v>374</v>
      </c>
      <c r="K64" s="29">
        <v>366</v>
      </c>
      <c r="L64" s="29">
        <v>362</v>
      </c>
      <c r="M64" s="29">
        <v>322</v>
      </c>
      <c r="N64" s="29">
        <v>286</v>
      </c>
      <c r="O64" s="29">
        <v>286</v>
      </c>
      <c r="P64" s="29">
        <v>272</v>
      </c>
      <c r="Q64" s="29">
        <v>257</v>
      </c>
      <c r="R64" s="29">
        <v>246</v>
      </c>
      <c r="S64" s="29">
        <v>242</v>
      </c>
      <c r="T64" s="29">
        <v>242</v>
      </c>
      <c r="U64" s="29">
        <v>240</v>
      </c>
      <c r="V64" s="29">
        <v>237</v>
      </c>
      <c r="W64" s="29">
        <v>234</v>
      </c>
      <c r="X64" s="77"/>
      <c r="Y64" s="77"/>
    </row>
    <row r="65" spans="2:25" s="102" customFormat="1">
      <c r="B65" s="103" t="s">
        <v>234</v>
      </c>
      <c r="C65" s="29">
        <v>6070</v>
      </c>
      <c r="D65" s="29">
        <v>5817</v>
      </c>
      <c r="E65" s="29">
        <v>5817</v>
      </c>
      <c r="F65" s="29">
        <v>5617</v>
      </c>
      <c r="G65" s="29">
        <v>5652</v>
      </c>
      <c r="H65" s="29">
        <v>5995</v>
      </c>
      <c r="I65" s="29">
        <v>6066</v>
      </c>
      <c r="J65" s="29">
        <v>6066</v>
      </c>
      <c r="K65" s="29">
        <v>5999</v>
      </c>
      <c r="L65" s="29">
        <v>6044</v>
      </c>
      <c r="M65" s="29">
        <v>5955</v>
      </c>
      <c r="N65" s="29">
        <v>5816</v>
      </c>
      <c r="O65" s="29">
        <v>5816</v>
      </c>
      <c r="P65" s="29">
        <v>5976</v>
      </c>
      <c r="Q65" s="29">
        <v>5721</v>
      </c>
      <c r="R65" s="29">
        <v>5469</v>
      </c>
      <c r="S65" s="29">
        <v>5742</v>
      </c>
      <c r="T65" s="29">
        <v>5742</v>
      </c>
      <c r="U65" s="29">
        <v>5558</v>
      </c>
      <c r="V65" s="29">
        <v>5542</v>
      </c>
      <c r="W65" s="29">
        <v>9499</v>
      </c>
      <c r="X65" s="77"/>
      <c r="Y65" s="77"/>
    </row>
    <row r="66" spans="2:25" s="9" customFormat="1">
      <c r="B66" s="13" t="s">
        <v>14</v>
      </c>
      <c r="C66" s="69">
        <f t="shared" ref="C66" si="100">C65/C64</f>
        <v>21.223776223776223</v>
      </c>
      <c r="D66" s="69">
        <f t="shared" ref="D66" si="101">D65/D64</f>
        <v>17.734756097560975</v>
      </c>
      <c r="E66" s="69">
        <f t="shared" ref="E66:F66" si="102">E65/E64</f>
        <v>17.734756097560975</v>
      </c>
      <c r="F66" s="69">
        <f t="shared" si="102"/>
        <v>16.520588235294117</v>
      </c>
      <c r="G66" s="69">
        <f t="shared" ref="G66:H66" si="103">G65/G64</f>
        <v>16.430232558139537</v>
      </c>
      <c r="H66" s="69">
        <f t="shared" si="103"/>
        <v>15.571428571428571</v>
      </c>
      <c r="I66" s="69">
        <f t="shared" ref="I66:J66" si="104">I65/I64</f>
        <v>16.219251336898395</v>
      </c>
      <c r="J66" s="69">
        <f t="shared" si="104"/>
        <v>16.219251336898395</v>
      </c>
      <c r="K66" s="69">
        <f>K65/K64</f>
        <v>16.39071038251366</v>
      </c>
      <c r="L66" s="69">
        <f>L65/L64</f>
        <v>16.696132596685082</v>
      </c>
      <c r="M66" s="69">
        <f>M65/M64</f>
        <v>18.493788819875775</v>
      </c>
      <c r="N66" s="69">
        <f>N65/N64</f>
        <v>20.335664335664337</v>
      </c>
      <c r="O66" s="69">
        <f t="shared" ref="O66:W66" si="105">O65/O64</f>
        <v>20.335664335664337</v>
      </c>
      <c r="P66" s="69">
        <f t="shared" si="105"/>
        <v>21.970588235294116</v>
      </c>
      <c r="Q66" s="69">
        <f t="shared" si="105"/>
        <v>22.260700389105057</v>
      </c>
      <c r="R66" s="69">
        <f t="shared" si="105"/>
        <v>22.23170731707317</v>
      </c>
      <c r="S66" s="69">
        <f t="shared" si="105"/>
        <v>23.727272727272727</v>
      </c>
      <c r="T66" s="69">
        <f t="shared" si="105"/>
        <v>23.727272727272727</v>
      </c>
      <c r="U66" s="69">
        <f t="shared" si="105"/>
        <v>23.158333333333335</v>
      </c>
      <c r="V66" s="69">
        <f t="shared" si="105"/>
        <v>23.383966244725737</v>
      </c>
      <c r="W66" s="69">
        <f t="shared" si="105"/>
        <v>40.594017094017097</v>
      </c>
      <c r="X66" s="77"/>
      <c r="Y66" s="77"/>
    </row>
    <row r="67" spans="2:25" s="9" customFormat="1">
      <c r="B67" s="13" t="s">
        <v>127</v>
      </c>
      <c r="C67" s="70">
        <f t="shared" ref="C67" si="106">C57/C4</f>
        <v>0.21632802044044289</v>
      </c>
      <c r="D67" s="70">
        <f t="shared" ref="D67:W67" si="107">D57/D4</f>
        <v>0.19439487077797607</v>
      </c>
      <c r="E67" s="70">
        <f t="shared" si="107"/>
        <v>0.19992097984986171</v>
      </c>
      <c r="F67" s="70">
        <f t="shared" si="107"/>
        <v>0.1950503355704698</v>
      </c>
      <c r="G67" s="70">
        <f t="shared" si="107"/>
        <v>0.19229128146778551</v>
      </c>
      <c r="H67" s="70">
        <f t="shared" si="107"/>
        <v>0.19063900023579344</v>
      </c>
      <c r="I67" s="70">
        <f t="shared" si="107"/>
        <v>0.19167187918863374</v>
      </c>
      <c r="J67" s="70">
        <f t="shared" si="107"/>
        <v>0.17949032099975495</v>
      </c>
      <c r="K67" s="70">
        <f t="shared" si="107"/>
        <v>0.18638213889231528</v>
      </c>
      <c r="L67" s="70">
        <f t="shared" si="107"/>
        <v>0.20193315476883661</v>
      </c>
      <c r="M67" s="70">
        <f t="shared" si="107"/>
        <v>0.19788918205804748</v>
      </c>
      <c r="N67" s="70">
        <f t="shared" si="107"/>
        <v>0.18581482790757464</v>
      </c>
      <c r="O67" s="70">
        <f t="shared" si="107"/>
        <v>0.16332678454485919</v>
      </c>
      <c r="P67" s="70">
        <f t="shared" si="107"/>
        <v>0.18757388677262576</v>
      </c>
      <c r="Q67" s="70">
        <f t="shared" si="107"/>
        <v>0.19388646288209607</v>
      </c>
      <c r="R67" s="70">
        <f t="shared" si="107"/>
        <v>0.1977336389101095</v>
      </c>
      <c r="S67" s="70">
        <f t="shared" si="107"/>
        <v>0.18177982490067157</v>
      </c>
      <c r="T67" s="70">
        <f t="shared" si="107"/>
        <v>0.17628526421308893</v>
      </c>
      <c r="U67" s="70">
        <f t="shared" si="107"/>
        <v>0.18190045248868777</v>
      </c>
      <c r="V67" s="70">
        <f t="shared" si="107"/>
        <v>0.18201487491548343</v>
      </c>
      <c r="W67" s="70">
        <f t="shared" si="107"/>
        <v>0.18660029597739808</v>
      </c>
      <c r="X67" s="77"/>
      <c r="Y67" s="77"/>
    </row>
    <row r="68" spans="2:25" s="9" customFormat="1">
      <c r="B68" s="13" t="s">
        <v>126</v>
      </c>
      <c r="C68" s="70">
        <f t="shared" ref="C68" si="108">C59/C4</f>
        <v>0.17471711887090888</v>
      </c>
      <c r="D68" s="70">
        <f t="shared" ref="D68:W68" si="109">D59/D4</f>
        <v>0.14739903496595941</v>
      </c>
      <c r="E68" s="70">
        <f t="shared" si="109"/>
        <v>0.15382589226919532</v>
      </c>
      <c r="F68" s="70">
        <f t="shared" si="109"/>
        <v>0.14737136465324385</v>
      </c>
      <c r="G68" s="70">
        <f t="shared" si="109"/>
        <v>0.13824491537476888</v>
      </c>
      <c r="H68" s="70">
        <f t="shared" si="109"/>
        <v>0.14925725064843198</v>
      </c>
      <c r="I68" s="70">
        <f t="shared" si="109"/>
        <v>0.14845262562177941</v>
      </c>
      <c r="J68" s="70">
        <f t="shared" si="109"/>
        <v>0.13170791472678264</v>
      </c>
      <c r="K68" s="70">
        <f t="shared" si="109"/>
        <v>0.1419760700629086</v>
      </c>
      <c r="L68" s="70">
        <f t="shared" si="109"/>
        <v>0.15989286130196809</v>
      </c>
      <c r="M68" s="70">
        <f t="shared" si="109"/>
        <v>0.15888493747849031</v>
      </c>
      <c r="N68" s="70">
        <f t="shared" si="109"/>
        <v>0.15804865507600346</v>
      </c>
      <c r="O68" s="70">
        <f t="shared" si="109"/>
        <v>0.13844138834315653</v>
      </c>
      <c r="P68" s="70">
        <f t="shared" si="109"/>
        <v>0.157362406410088</v>
      </c>
      <c r="Q68" s="70">
        <f t="shared" si="109"/>
        <v>0.16593886462882096</v>
      </c>
      <c r="R68" s="70">
        <f t="shared" si="109"/>
        <v>0.16972243442831678</v>
      </c>
      <c r="S68" s="70">
        <f t="shared" si="109"/>
        <v>0.15073309658591469</v>
      </c>
      <c r="T68" s="70">
        <f t="shared" si="109"/>
        <v>0.14535300014320493</v>
      </c>
      <c r="U68" s="70">
        <f t="shared" si="109"/>
        <v>0.14886877828054298</v>
      </c>
      <c r="V68" s="70">
        <f t="shared" si="109"/>
        <v>0.15158891142663963</v>
      </c>
      <c r="W68" s="70">
        <f t="shared" si="109"/>
        <v>0.1565989506255886</v>
      </c>
      <c r="X68" s="77"/>
      <c r="Y68" s="77"/>
    </row>
    <row r="69" spans="2:25" s="9" customFormat="1">
      <c r="B69" s="13" t="s">
        <v>125</v>
      </c>
      <c r="C69" s="70">
        <f t="shared" ref="C69" si="110">C61/C4</f>
        <v>0.16425355882710793</v>
      </c>
      <c r="D69" s="70">
        <f t="shared" ref="D69:W69" si="111">D61/D4</f>
        <v>0.13533610945865557</v>
      </c>
      <c r="E69" s="70">
        <f t="shared" si="111"/>
        <v>0.14197286974845252</v>
      </c>
      <c r="F69" s="70">
        <f t="shared" si="111"/>
        <v>0.13506711409395974</v>
      </c>
      <c r="G69" s="70">
        <f t="shared" si="111"/>
        <v>0.12487555113070686</v>
      </c>
      <c r="H69" s="70">
        <f t="shared" si="111"/>
        <v>0.13829285545861825</v>
      </c>
      <c r="I69" s="70">
        <f t="shared" si="111"/>
        <v>0.1382658684061597</v>
      </c>
      <c r="J69" s="70">
        <f t="shared" si="111"/>
        <v>0.12104876255819652</v>
      </c>
      <c r="K69" s="70">
        <f t="shared" si="111"/>
        <v>0.13062785247317132</v>
      </c>
      <c r="L69" s="70">
        <f t="shared" si="111"/>
        <v>0.15045999767089788</v>
      </c>
      <c r="M69" s="70">
        <f t="shared" si="111"/>
        <v>0.14947803143283239</v>
      </c>
      <c r="N69" s="70">
        <f t="shared" si="111"/>
        <v>0.14872899058392519</v>
      </c>
      <c r="O69" s="70">
        <f t="shared" si="111"/>
        <v>0.12874918140144073</v>
      </c>
      <c r="P69" s="70">
        <f t="shared" si="111"/>
        <v>0.14790489951398922</v>
      </c>
      <c r="Q69" s="70">
        <f t="shared" si="111"/>
        <v>0.15670617592014971</v>
      </c>
      <c r="R69" s="70">
        <f t="shared" si="111"/>
        <v>0.16080977845683728</v>
      </c>
      <c r="S69" s="70">
        <f t="shared" si="111"/>
        <v>0.14102879645582081</v>
      </c>
      <c r="T69" s="70">
        <f t="shared" si="111"/>
        <v>0.13532865530574251</v>
      </c>
      <c r="U69" s="70">
        <f t="shared" si="111"/>
        <v>0.13861236802413274</v>
      </c>
      <c r="V69" s="70">
        <f t="shared" si="111"/>
        <v>0.14212305611899934</v>
      </c>
      <c r="W69" s="70">
        <f t="shared" si="111"/>
        <v>0.14745055832100093</v>
      </c>
      <c r="X69" s="77"/>
      <c r="Y69" s="77"/>
    </row>
    <row r="70" spans="2:25" s="9" customFormat="1">
      <c r="S70" s="37"/>
      <c r="T70" s="37"/>
      <c r="U70" s="37"/>
      <c r="V70" s="38"/>
      <c r="W70" s="38"/>
      <c r="X70" s="77"/>
      <c r="Y70" s="77"/>
    </row>
    <row r="71" spans="2:25" s="9" customFormat="1">
      <c r="U71" s="37"/>
      <c r="V71" s="38"/>
      <c r="W71" s="38"/>
      <c r="X71" s="77"/>
      <c r="Y71" s="77"/>
    </row>
    <row r="72" spans="2:25">
      <c r="B72" s="4" t="s">
        <v>26</v>
      </c>
      <c r="C72" s="3" t="s">
        <v>282</v>
      </c>
      <c r="D72" s="3" t="s">
        <v>278</v>
      </c>
      <c r="E72" s="3" t="s">
        <v>279</v>
      </c>
      <c r="F72" s="3" t="s">
        <v>275</v>
      </c>
      <c r="G72" s="3" t="s">
        <v>273</v>
      </c>
      <c r="H72" s="3" t="s">
        <v>265</v>
      </c>
      <c r="I72" s="3" t="s">
        <v>261</v>
      </c>
      <c r="J72" s="3" t="s">
        <v>262</v>
      </c>
      <c r="K72" s="3" t="s">
        <v>259</v>
      </c>
      <c r="L72" s="3" t="s">
        <v>243</v>
      </c>
      <c r="M72" s="3" t="s">
        <v>237</v>
      </c>
      <c r="N72" s="3" t="s">
        <v>232</v>
      </c>
      <c r="O72" s="3" t="s">
        <v>233</v>
      </c>
      <c r="P72" s="3" t="s">
        <v>231</v>
      </c>
      <c r="Q72" s="3" t="s">
        <v>177</v>
      </c>
      <c r="R72" s="3" t="s">
        <v>157</v>
      </c>
      <c r="S72" s="3" t="s">
        <v>156</v>
      </c>
      <c r="T72" s="3" t="s">
        <v>61</v>
      </c>
      <c r="U72" s="3" t="s">
        <v>69</v>
      </c>
      <c r="V72" s="3" t="s">
        <v>60</v>
      </c>
      <c r="W72" s="3" t="s">
        <v>59</v>
      </c>
    </row>
    <row r="73" spans="2:25" s="9" customFormat="1">
      <c r="B73" s="13" t="s">
        <v>147</v>
      </c>
      <c r="C73" s="13">
        <v>222</v>
      </c>
      <c r="D73" s="13">
        <v>182.5</v>
      </c>
      <c r="E73" s="13">
        <v>182.5</v>
      </c>
      <c r="F73" s="13">
        <v>159.25</v>
      </c>
      <c r="G73" s="13">
        <v>135.69999999999999</v>
      </c>
      <c r="H73" s="100">
        <v>107.35</v>
      </c>
      <c r="I73" s="13">
        <v>168.6</v>
      </c>
      <c r="J73" s="13">
        <v>168.6</v>
      </c>
      <c r="K73" s="13">
        <v>138.1</v>
      </c>
      <c r="L73" s="13">
        <v>134.80000000000001</v>
      </c>
      <c r="M73" s="13">
        <v>144</v>
      </c>
      <c r="N73" s="13">
        <v>139.30000000000001</v>
      </c>
      <c r="O73" s="13">
        <v>139.30000000000001</v>
      </c>
      <c r="P73" s="100">
        <v>176</v>
      </c>
      <c r="Q73" s="13">
        <v>191.3</v>
      </c>
      <c r="R73" s="13">
        <v>209.8</v>
      </c>
      <c r="S73" s="43">
        <v>190</v>
      </c>
      <c r="T73" s="43">
        <v>190</v>
      </c>
      <c r="U73" s="43">
        <v>204</v>
      </c>
      <c r="V73" s="43">
        <v>192.3</v>
      </c>
      <c r="W73" s="43">
        <v>191.9</v>
      </c>
      <c r="X73" s="77"/>
      <c r="Y73" s="77"/>
    </row>
    <row r="74" spans="2:25" s="9" customFormat="1">
      <c r="B74" s="13" t="s">
        <v>132</v>
      </c>
      <c r="C74" s="13">
        <v>11.03</v>
      </c>
      <c r="D74" s="13">
        <v>10</v>
      </c>
      <c r="E74" s="13">
        <v>10</v>
      </c>
      <c r="F74" s="13">
        <v>-1.72</v>
      </c>
      <c r="G74" s="13">
        <v>-1.69</v>
      </c>
      <c r="H74" s="13">
        <v>-0.82</v>
      </c>
      <c r="I74" s="13">
        <v>-0.73</v>
      </c>
      <c r="J74" s="13">
        <v>-0.73</v>
      </c>
      <c r="K74" s="13">
        <v>10.77</v>
      </c>
      <c r="L74" s="13">
        <v>11.22</v>
      </c>
      <c r="M74" s="13">
        <v>11.55</v>
      </c>
      <c r="N74" s="13">
        <v>11.77</v>
      </c>
      <c r="O74" s="13">
        <v>11.77</v>
      </c>
      <c r="P74" s="60">
        <v>10.56</v>
      </c>
      <c r="Q74" s="60">
        <v>10.199999999999999</v>
      </c>
      <c r="R74" s="13">
        <v>9.43</v>
      </c>
      <c r="S74" s="66">
        <f>S28</f>
        <v>10.600000000000001</v>
      </c>
      <c r="T74" s="66">
        <v>10.6</v>
      </c>
      <c r="U74" s="66">
        <v>11.51</v>
      </c>
      <c r="V74" s="66">
        <v>11.49</v>
      </c>
      <c r="W74" s="66">
        <v>26.87</v>
      </c>
      <c r="X74" s="77"/>
      <c r="Y74" s="77"/>
    </row>
    <row r="75" spans="2:25" s="9" customFormat="1">
      <c r="B75" s="39" t="s">
        <v>26</v>
      </c>
      <c r="C75" s="62">
        <f t="shared" ref="C75:W75" si="112">C73/C74</f>
        <v>20.126926563916591</v>
      </c>
      <c r="D75" s="62">
        <f t="shared" si="112"/>
        <v>18.25</v>
      </c>
      <c r="E75" s="62">
        <f t="shared" si="112"/>
        <v>18.25</v>
      </c>
      <c r="F75" s="62">
        <f t="shared" si="112"/>
        <v>-92.587209302325576</v>
      </c>
      <c r="G75" s="62">
        <f t="shared" si="112"/>
        <v>-80.295857988165679</v>
      </c>
      <c r="H75" s="62">
        <f t="shared" si="112"/>
        <v>-130.91463414634146</v>
      </c>
      <c r="I75" s="62">
        <f t="shared" si="112"/>
        <v>-230.95890410958904</v>
      </c>
      <c r="J75" s="62">
        <f t="shared" si="112"/>
        <v>-230.95890410958904</v>
      </c>
      <c r="K75" s="62">
        <f t="shared" si="112"/>
        <v>12.822655524605386</v>
      </c>
      <c r="L75" s="62">
        <f t="shared" si="112"/>
        <v>12.014260249554367</v>
      </c>
      <c r="M75" s="62">
        <f t="shared" si="112"/>
        <v>12.467532467532466</v>
      </c>
      <c r="N75" s="62">
        <f t="shared" si="112"/>
        <v>11.835174171622771</v>
      </c>
      <c r="O75" s="62">
        <f t="shared" si="112"/>
        <v>11.835174171622771</v>
      </c>
      <c r="P75" s="62">
        <f t="shared" si="112"/>
        <v>16.666666666666664</v>
      </c>
      <c r="Q75" s="62">
        <f t="shared" si="112"/>
        <v>18.754901960784316</v>
      </c>
      <c r="R75" s="62">
        <f t="shared" si="112"/>
        <v>22.248144220572641</v>
      </c>
      <c r="S75" s="62">
        <f t="shared" si="112"/>
        <v>17.924528301886792</v>
      </c>
      <c r="T75" s="62">
        <f t="shared" si="112"/>
        <v>17.924528301886792</v>
      </c>
      <c r="U75" s="62">
        <f t="shared" si="112"/>
        <v>17.723718505647263</v>
      </c>
      <c r="V75" s="62">
        <f t="shared" si="112"/>
        <v>16.736292428198436</v>
      </c>
      <c r="W75" s="62">
        <f t="shared" si="112"/>
        <v>7.1417938221064388</v>
      </c>
      <c r="X75" s="77"/>
      <c r="Y75" s="77"/>
    </row>
    <row r="76" spans="2:25" s="9" customFormat="1">
      <c r="B76" s="25"/>
      <c r="C76" s="25"/>
      <c r="D76" s="25"/>
      <c r="E76" s="25"/>
      <c r="F76" s="25"/>
      <c r="G76" s="25"/>
      <c r="H76" s="25"/>
      <c r="I76" s="25"/>
      <c r="J76" s="25"/>
      <c r="K76" s="25"/>
      <c r="L76" s="25"/>
      <c r="M76" s="25"/>
      <c r="N76" s="25"/>
      <c r="O76" s="25"/>
      <c r="P76" s="25"/>
      <c r="Q76" s="25"/>
      <c r="R76" s="25"/>
      <c r="S76" s="25"/>
      <c r="T76" s="25"/>
      <c r="U76" s="25"/>
      <c r="V76" s="25"/>
      <c r="W76" s="25"/>
      <c r="X76" s="77"/>
      <c r="Y76" s="77"/>
    </row>
    <row r="77" spans="2:25" s="9" customFormat="1" ht="18.75">
      <c r="B77" s="63"/>
      <c r="C77" s="63"/>
      <c r="D77" s="63"/>
      <c r="E77" s="63"/>
      <c r="F77" s="63"/>
      <c r="G77" s="63"/>
      <c r="H77" s="63"/>
      <c r="I77" s="63"/>
      <c r="J77" s="63"/>
      <c r="K77" s="63"/>
      <c r="L77" s="63"/>
      <c r="M77" s="63"/>
      <c r="N77" s="63"/>
      <c r="O77" s="63"/>
      <c r="P77" s="63"/>
      <c r="Q77" s="63"/>
      <c r="R77" s="63"/>
      <c r="S77" s="19"/>
      <c r="X77" s="77"/>
      <c r="Y77" s="77"/>
    </row>
    <row r="78" spans="2:25">
      <c r="B78" s="4" t="s">
        <v>285</v>
      </c>
      <c r="C78" s="3" t="s">
        <v>282</v>
      </c>
      <c r="D78" s="3" t="s">
        <v>278</v>
      </c>
      <c r="E78" s="3" t="s">
        <v>279</v>
      </c>
      <c r="F78" s="3" t="s">
        <v>275</v>
      </c>
      <c r="G78" s="3" t="s">
        <v>273</v>
      </c>
      <c r="H78" s="3" t="s">
        <v>265</v>
      </c>
      <c r="I78" s="3" t="s">
        <v>261</v>
      </c>
      <c r="J78" s="3" t="s">
        <v>262</v>
      </c>
      <c r="K78" s="3" t="s">
        <v>259</v>
      </c>
      <c r="L78" s="3" t="s">
        <v>243</v>
      </c>
      <c r="M78" s="3" t="s">
        <v>237</v>
      </c>
      <c r="N78" s="3" t="s">
        <v>232</v>
      </c>
      <c r="O78" s="3" t="s">
        <v>233</v>
      </c>
      <c r="P78" s="3" t="s">
        <v>231</v>
      </c>
      <c r="Q78" s="3" t="s">
        <v>177</v>
      </c>
      <c r="R78" s="3" t="s">
        <v>157</v>
      </c>
      <c r="S78" s="3" t="s">
        <v>156</v>
      </c>
      <c r="T78" s="3" t="s">
        <v>61</v>
      </c>
      <c r="U78" s="3" t="s">
        <v>69</v>
      </c>
      <c r="V78" s="3" t="s">
        <v>60</v>
      </c>
      <c r="W78" s="3" t="s">
        <v>59</v>
      </c>
    </row>
    <row r="79" spans="2:25" s="9" customFormat="1">
      <c r="B79" s="13" t="s">
        <v>128</v>
      </c>
      <c r="C79" s="30">
        <f>C12+E12+F12+G12</f>
        <v>4272</v>
      </c>
      <c r="D79" s="30">
        <f>E12+F12+G12+H12</f>
        <v>4095</v>
      </c>
      <c r="E79" s="30">
        <f>E12+F12+G12+H12</f>
        <v>4095</v>
      </c>
      <c r="F79" s="30">
        <f>F12+G12+H12+J12</f>
        <v>4005</v>
      </c>
      <c r="G79" s="30">
        <f>G12+H12+J12+K12</f>
        <v>4098</v>
      </c>
      <c r="H79" s="30">
        <f>H12+J12+K12+L12</f>
        <v>4512</v>
      </c>
      <c r="I79" s="30">
        <f>J12+K12+L12+M12</f>
        <v>4642</v>
      </c>
      <c r="J79" s="30">
        <f>J12+K12+L12+M12</f>
        <v>4642</v>
      </c>
      <c r="K79" s="30">
        <f>K12+L12+M12+O12</f>
        <v>4637</v>
      </c>
      <c r="L79" s="30">
        <f>L12+M12+O12+P12</f>
        <v>4704</v>
      </c>
      <c r="M79" s="30">
        <f>M12+O12+P12+Q12</f>
        <v>4668</v>
      </c>
      <c r="N79" s="30">
        <f>O12+P12+Q12+R12</f>
        <v>4628</v>
      </c>
      <c r="O79" s="30">
        <f>O12+P12+Q12+R12</f>
        <v>4628</v>
      </c>
      <c r="P79" s="30">
        <f>P12+Q12+R12+T12</f>
        <v>4590</v>
      </c>
      <c r="Q79" s="30">
        <f>Q12+R12+T12+U12</f>
        <v>4383</v>
      </c>
      <c r="R79" s="30">
        <f>R12+T12+U12+V12</f>
        <v>4178</v>
      </c>
      <c r="S79" s="40">
        <f>S12</f>
        <v>4011</v>
      </c>
      <c r="T79" s="40">
        <f>T12+U12+V12+W12</f>
        <v>4011</v>
      </c>
      <c r="U79" s="40">
        <v>3886</v>
      </c>
      <c r="V79" s="40">
        <v>3833</v>
      </c>
      <c r="W79" s="40">
        <v>3621</v>
      </c>
      <c r="X79" s="77"/>
      <c r="Y79" s="77"/>
    </row>
    <row r="80" spans="2:25" s="9" customFormat="1">
      <c r="B80" s="13" t="s">
        <v>130</v>
      </c>
      <c r="C80" s="30">
        <f>C14+E14+F14+G14</f>
        <v>4089</v>
      </c>
      <c r="D80" s="30">
        <f>E14+F14+G14+H14</f>
        <v>3777</v>
      </c>
      <c r="E80" s="30">
        <f>E14+F14+G14+H14</f>
        <v>3777</v>
      </c>
      <c r="F80" s="30">
        <f>F14+G14+H14+J14</f>
        <v>2949</v>
      </c>
      <c r="G80" s="30">
        <f>G14+H14+J14+K14</f>
        <v>3011</v>
      </c>
      <c r="H80" s="30">
        <f>H14+J14+K14+L14</f>
        <v>3392</v>
      </c>
      <c r="I80" s="30">
        <f>J14+K14+L14+M14</f>
        <v>3543</v>
      </c>
      <c r="J80" s="30">
        <f>J14+K14+L14+M14</f>
        <v>3543</v>
      </c>
      <c r="K80" s="30">
        <f>K14+L14+M14+O14</f>
        <v>4340</v>
      </c>
      <c r="L80" s="30">
        <f>L14+M14+O14+P14</f>
        <v>4493</v>
      </c>
      <c r="M80" s="30">
        <f>M14+O14+P14+Q14</f>
        <v>4530</v>
      </c>
      <c r="N80" s="30">
        <f>O14+P14+Q14+R14</f>
        <v>4488</v>
      </c>
      <c r="O80" s="30">
        <f>O14+P14+Q14+R14</f>
        <v>4488</v>
      </c>
      <c r="P80" s="30">
        <f>P14+Q14+R14+T14</f>
        <v>4662</v>
      </c>
      <c r="Q80" s="30">
        <f>Q14+R14+T14+U14</f>
        <v>4453</v>
      </c>
      <c r="R80" s="30">
        <f>R14+T14+U14+V14</f>
        <v>4205</v>
      </c>
      <c r="S80" s="40">
        <f>S14</f>
        <v>4440</v>
      </c>
      <c r="T80" s="40">
        <f>T14+U14+V14+W14</f>
        <v>4440</v>
      </c>
      <c r="U80" s="40">
        <v>4103</v>
      </c>
      <c r="V80" s="40">
        <v>4037</v>
      </c>
      <c r="W80" s="40">
        <v>3797</v>
      </c>
      <c r="X80" s="77"/>
      <c r="Y80" s="77"/>
    </row>
    <row r="81" spans="2:27" s="9" customFormat="1">
      <c r="B81" s="13" t="s">
        <v>154</v>
      </c>
      <c r="C81" s="40">
        <v>40330</v>
      </c>
      <c r="D81" s="40">
        <v>41576</v>
      </c>
      <c r="E81" s="40">
        <v>41576</v>
      </c>
      <c r="F81" s="40">
        <v>42587</v>
      </c>
      <c r="G81" s="40">
        <v>43459</v>
      </c>
      <c r="H81" s="40">
        <v>43452</v>
      </c>
      <c r="I81" s="40">
        <v>42729</v>
      </c>
      <c r="J81" s="40">
        <v>42729</v>
      </c>
      <c r="K81" s="40">
        <v>41234</v>
      </c>
      <c r="L81" s="40">
        <v>39561</v>
      </c>
      <c r="M81" s="40">
        <v>38159</v>
      </c>
      <c r="N81" s="40">
        <v>36628</v>
      </c>
      <c r="O81" s="40">
        <v>36628</v>
      </c>
      <c r="P81" s="40">
        <v>35877</v>
      </c>
      <c r="Q81" s="40">
        <v>34855</v>
      </c>
      <c r="R81" s="40">
        <v>34183</v>
      </c>
      <c r="S81" s="40">
        <v>33875</v>
      </c>
      <c r="T81" s="40">
        <v>33875</v>
      </c>
      <c r="U81" s="40">
        <v>33914</v>
      </c>
      <c r="V81" s="40">
        <v>33792</v>
      </c>
      <c r="W81" s="40">
        <v>31187</v>
      </c>
      <c r="X81" s="77"/>
      <c r="Y81" s="77"/>
    </row>
    <row r="82" spans="2:27" s="9" customFormat="1">
      <c r="B82" s="13" t="s">
        <v>155</v>
      </c>
      <c r="C82" s="40">
        <v>40209</v>
      </c>
      <c r="D82" s="40">
        <v>41459</v>
      </c>
      <c r="E82" s="40">
        <v>41459</v>
      </c>
      <c r="F82" s="40">
        <v>42473</v>
      </c>
      <c r="G82" s="40">
        <v>43357</v>
      </c>
      <c r="H82" s="40">
        <v>43346</v>
      </c>
      <c r="I82" s="40">
        <v>42633</v>
      </c>
      <c r="J82" s="40">
        <v>42633</v>
      </c>
      <c r="K82" s="40">
        <v>41139</v>
      </c>
      <c r="L82" s="40">
        <v>39461</v>
      </c>
      <c r="M82" s="40">
        <v>38043</v>
      </c>
      <c r="N82" s="40">
        <v>36494</v>
      </c>
      <c r="O82" s="40">
        <v>36494</v>
      </c>
      <c r="P82" s="40">
        <v>35748</v>
      </c>
      <c r="Q82" s="40">
        <v>34743</v>
      </c>
      <c r="R82" s="40">
        <v>34091</v>
      </c>
      <c r="S82" s="40">
        <v>33813</v>
      </c>
      <c r="T82" s="40">
        <v>33813</v>
      </c>
      <c r="U82" s="40">
        <v>33870</v>
      </c>
      <c r="V82" s="40">
        <v>33758</v>
      </c>
      <c r="W82" s="40">
        <v>31165</v>
      </c>
      <c r="X82" s="77"/>
      <c r="Y82" s="77"/>
    </row>
    <row r="83" spans="2:27" s="9" customFormat="1">
      <c r="B83" s="82" t="s">
        <v>107</v>
      </c>
      <c r="C83" s="83">
        <f t="shared" ref="C83" si="113">C79/C81</f>
        <v>0.10592610959583437</v>
      </c>
      <c r="D83" s="83">
        <f t="shared" ref="D83:F83" si="114">D79/D81</f>
        <v>9.8494323648258608E-2</v>
      </c>
      <c r="E83" s="83">
        <f t="shared" si="114"/>
        <v>9.8494323648258608E-2</v>
      </c>
      <c r="F83" s="83">
        <f t="shared" si="114"/>
        <v>9.4042783008899428E-2</v>
      </c>
      <c r="G83" s="83">
        <f t="shared" ref="G83:H83" si="115">G79/G81</f>
        <v>9.4295773027451166E-2</v>
      </c>
      <c r="H83" s="83">
        <f t="shared" si="115"/>
        <v>0.10383871858602596</v>
      </c>
      <c r="I83" s="83">
        <f t="shared" ref="I83:N83" si="116">I79/I81</f>
        <v>0.10863816143602706</v>
      </c>
      <c r="J83" s="83">
        <f t="shared" si="116"/>
        <v>0.10863816143602706</v>
      </c>
      <c r="K83" s="83">
        <f t="shared" si="116"/>
        <v>0.11245574040840084</v>
      </c>
      <c r="L83" s="83">
        <f t="shared" si="116"/>
        <v>0.11890498217941912</v>
      </c>
      <c r="M83" s="83">
        <f t="shared" si="116"/>
        <v>0.12233024974449017</v>
      </c>
      <c r="N83" s="83">
        <f t="shared" si="116"/>
        <v>0.12635142513923775</v>
      </c>
      <c r="O83" s="83">
        <f t="shared" ref="O83" si="117">O79/O81</f>
        <v>0.12635142513923775</v>
      </c>
      <c r="P83" s="83">
        <f>P79/P81</f>
        <v>0.12793711848816791</v>
      </c>
      <c r="Q83" s="83">
        <f t="shared" ref="Q83:S84" si="118">Q79/Q81</f>
        <v>0.1257495337828145</v>
      </c>
      <c r="R83" s="83">
        <f t="shared" si="118"/>
        <v>0.1222244975572653</v>
      </c>
      <c r="S83" s="83">
        <f t="shared" si="118"/>
        <v>0.11840590405904058</v>
      </c>
      <c r="T83" s="83">
        <f t="shared" ref="T83:W83" si="119">T79/T81</f>
        <v>0.11840590405904058</v>
      </c>
      <c r="U83" s="83">
        <f t="shared" si="119"/>
        <v>0.11458394763224627</v>
      </c>
      <c r="V83" s="83">
        <f t="shared" si="119"/>
        <v>0.11342921401515152</v>
      </c>
      <c r="W83" s="83">
        <f t="shared" si="119"/>
        <v>0.11610606983679098</v>
      </c>
      <c r="X83" s="77"/>
      <c r="Y83" s="77"/>
    </row>
    <row r="84" spans="2:27" s="9" customFormat="1">
      <c r="B84" s="84" t="s">
        <v>129</v>
      </c>
      <c r="C84" s="85">
        <f t="shared" ref="C84" si="120">C80/C82</f>
        <v>0.10169365067522197</v>
      </c>
      <c r="D84" s="85">
        <f t="shared" ref="D84:F84" si="121">D80/D82</f>
        <v>9.110205263030946E-2</v>
      </c>
      <c r="E84" s="85">
        <f t="shared" si="121"/>
        <v>9.110205263030946E-2</v>
      </c>
      <c r="F84" s="85">
        <f t="shared" si="121"/>
        <v>6.9432345254632349E-2</v>
      </c>
      <c r="G84" s="85">
        <f t="shared" ref="G84:H84" si="122">G80/G82</f>
        <v>6.9446686809511729E-2</v>
      </c>
      <c r="H84" s="85">
        <f t="shared" si="122"/>
        <v>7.8254048816499791E-2</v>
      </c>
      <c r="I84" s="85">
        <f t="shared" ref="I84" si="123">I80/I82</f>
        <v>8.310463725283232E-2</v>
      </c>
      <c r="J84" s="85">
        <f t="shared" ref="J84:K84" si="124">J80/J82</f>
        <v>8.310463725283232E-2</v>
      </c>
      <c r="K84" s="85">
        <f t="shared" si="124"/>
        <v>0.10549600136123873</v>
      </c>
      <c r="L84" s="85">
        <f t="shared" ref="L84:M84" si="125">L80/L82</f>
        <v>0.11385925344010542</v>
      </c>
      <c r="M84" s="85">
        <f t="shared" si="125"/>
        <v>0.1190757826669821</v>
      </c>
      <c r="N84" s="85">
        <f t="shared" ref="N84:P84" si="126">N80/N82</f>
        <v>0.12297911985531869</v>
      </c>
      <c r="O84" s="85">
        <f t="shared" si="126"/>
        <v>0.12297911985531869</v>
      </c>
      <c r="P84" s="85">
        <f t="shared" si="126"/>
        <v>0.13041289023162134</v>
      </c>
      <c r="Q84" s="85">
        <f t="shared" si="118"/>
        <v>0.12816970324957547</v>
      </c>
      <c r="R84" s="85">
        <f t="shared" si="118"/>
        <v>0.12334633774309935</v>
      </c>
      <c r="S84" s="85">
        <f t="shared" si="118"/>
        <v>0.13131044272912784</v>
      </c>
      <c r="T84" s="85">
        <f t="shared" ref="T84:W84" si="127">T80/T82</f>
        <v>0.13131044272912784</v>
      </c>
      <c r="U84" s="85">
        <f t="shared" si="127"/>
        <v>0.1211396516090936</v>
      </c>
      <c r="V84" s="85">
        <f t="shared" si="127"/>
        <v>0.11958646839267729</v>
      </c>
      <c r="W84" s="85">
        <f t="shared" si="127"/>
        <v>0.12183539226696614</v>
      </c>
      <c r="X84" s="77"/>
      <c r="Y84" s="77"/>
    </row>
    <row r="85" spans="2:27" s="9" customFormat="1">
      <c r="B85" s="119" t="s">
        <v>131</v>
      </c>
      <c r="C85" s="119"/>
      <c r="D85" s="119"/>
      <c r="E85" s="119"/>
      <c r="F85" s="119"/>
      <c r="G85" s="119"/>
      <c r="H85" s="68"/>
      <c r="I85" s="68"/>
      <c r="J85" s="68"/>
      <c r="K85" s="68"/>
      <c r="L85" s="68"/>
      <c r="M85" s="68"/>
      <c r="N85" s="68"/>
      <c r="O85" s="68"/>
      <c r="P85" s="68"/>
      <c r="Q85" s="68"/>
      <c r="R85" s="68"/>
      <c r="X85" s="77"/>
      <c r="Y85" s="77"/>
    </row>
    <row r="86" spans="2:27" s="9" customFormat="1">
      <c r="B86" s="68"/>
      <c r="C86" s="68"/>
      <c r="D86" s="68"/>
      <c r="E86" s="68"/>
      <c r="F86" s="68"/>
      <c r="G86" s="68"/>
      <c r="H86" s="68"/>
      <c r="I86" s="68"/>
      <c r="J86" s="68"/>
      <c r="K86" s="68"/>
      <c r="L86" s="68"/>
      <c r="M86" s="68"/>
      <c r="N86" s="68"/>
      <c r="O86" s="68"/>
      <c r="P86" s="68"/>
      <c r="Q86" s="68"/>
      <c r="R86" s="68"/>
      <c r="S86" s="40"/>
      <c r="T86" s="40"/>
      <c r="U86" s="40"/>
      <c r="V86" s="40"/>
      <c r="W86" s="40"/>
      <c r="X86" s="77"/>
      <c r="Y86" s="77"/>
    </row>
    <row r="87" spans="2:27" s="9" customFormat="1">
      <c r="S87" s="40"/>
      <c r="T87" s="40"/>
      <c r="U87" s="40"/>
      <c r="V87" s="40"/>
      <c r="W87" s="40"/>
      <c r="X87" s="77"/>
      <c r="Y87" s="77"/>
    </row>
    <row r="88" spans="2:27" s="9" customFormat="1">
      <c r="B88" s="4" t="s">
        <v>286</v>
      </c>
      <c r="C88" s="3" t="s">
        <v>282</v>
      </c>
      <c r="D88" s="3" t="s">
        <v>278</v>
      </c>
      <c r="E88" s="3" t="s">
        <v>279</v>
      </c>
      <c r="F88" s="3" t="s">
        <v>275</v>
      </c>
      <c r="G88" s="3" t="s">
        <v>273</v>
      </c>
      <c r="H88" s="3" t="s">
        <v>265</v>
      </c>
      <c r="I88" s="3" t="s">
        <v>261</v>
      </c>
      <c r="J88" s="3" t="s">
        <v>262</v>
      </c>
      <c r="K88" s="3" t="s">
        <v>259</v>
      </c>
      <c r="L88" s="3" t="s">
        <v>243</v>
      </c>
      <c r="M88" s="3" t="s">
        <v>237</v>
      </c>
      <c r="N88" s="3" t="s">
        <v>232</v>
      </c>
      <c r="O88" s="3" t="s">
        <v>233</v>
      </c>
      <c r="P88" s="3" t="s">
        <v>231</v>
      </c>
      <c r="Q88" s="3" t="s">
        <v>177</v>
      </c>
      <c r="R88" s="3" t="s">
        <v>157</v>
      </c>
      <c r="S88" s="3" t="s">
        <v>156</v>
      </c>
      <c r="T88" s="3" t="s">
        <v>61</v>
      </c>
      <c r="U88" s="3" t="s">
        <v>69</v>
      </c>
      <c r="V88" s="3" t="s">
        <v>60</v>
      </c>
      <c r="W88" s="3" t="s">
        <v>59</v>
      </c>
      <c r="X88" s="77"/>
      <c r="Y88" s="77"/>
    </row>
    <row r="89" spans="2:27" s="9" customFormat="1">
      <c r="B89" s="13" t="s">
        <v>135</v>
      </c>
      <c r="C89" s="30">
        <f>C4+E4+F4+G4</f>
        <v>29995</v>
      </c>
      <c r="D89" s="30">
        <f>D4</f>
        <v>30258</v>
      </c>
      <c r="E89" s="30">
        <f>E4+F4+G4+H4</f>
        <v>30258</v>
      </c>
      <c r="F89" s="30">
        <f>F4+G4+H4+J4</f>
        <v>30827</v>
      </c>
      <c r="G89" s="30">
        <f>G4+H4+J4+K4</f>
        <v>31782</v>
      </c>
      <c r="H89" s="30">
        <f>H4+J4+K4+L4</f>
        <v>33338</v>
      </c>
      <c r="I89" s="30">
        <f>I4</f>
        <v>33573</v>
      </c>
      <c r="J89" s="30">
        <f>J4+K4+L4+M4</f>
        <v>33573</v>
      </c>
      <c r="K89" s="30">
        <f>K4+L4+M4+O4</f>
        <v>33046</v>
      </c>
      <c r="L89" s="30">
        <f>L4+M4+O4+P4</f>
        <v>32552</v>
      </c>
      <c r="M89" s="30">
        <f>M4+O4+P4+Q4</f>
        <v>31980</v>
      </c>
      <c r="N89" s="30">
        <f>N4</f>
        <v>31117</v>
      </c>
      <c r="O89" s="30">
        <f>O4+P4+Q4+R4</f>
        <v>31117</v>
      </c>
      <c r="P89" s="30">
        <f>P4+Q4+R4+T4</f>
        <v>30465</v>
      </c>
      <c r="Q89" s="30">
        <f>Q4+R4+T4+U4</f>
        <v>29482</v>
      </c>
      <c r="R89" s="30">
        <f>R4+T4+U4+V4</f>
        <v>28862</v>
      </c>
      <c r="S89" s="40">
        <f>S4</f>
        <v>28441</v>
      </c>
      <c r="T89" s="30">
        <f>T4+U4+V4+W4</f>
        <v>28441</v>
      </c>
      <c r="U89" s="40">
        <f>U4+V4+W4+7434</f>
        <v>28892</v>
      </c>
      <c r="V89" s="40">
        <f>V4+W4+7434+7072</f>
        <v>29334</v>
      </c>
      <c r="W89" s="40">
        <v>28483</v>
      </c>
      <c r="X89" s="77"/>
      <c r="Y89" s="77"/>
    </row>
    <row r="90" spans="2:27" s="9" customFormat="1">
      <c r="B90" s="13" t="s">
        <v>134</v>
      </c>
      <c r="C90" s="40">
        <v>40209</v>
      </c>
      <c r="D90" s="40">
        <v>41459</v>
      </c>
      <c r="E90" s="40">
        <v>41459</v>
      </c>
      <c r="F90" s="40">
        <v>42473</v>
      </c>
      <c r="G90" s="40">
        <v>43357</v>
      </c>
      <c r="H90" s="40">
        <v>43346</v>
      </c>
      <c r="I90" s="40">
        <v>42633</v>
      </c>
      <c r="J90" s="40">
        <v>42633</v>
      </c>
      <c r="K90" s="40">
        <v>41139</v>
      </c>
      <c r="L90" s="40">
        <v>39461</v>
      </c>
      <c r="M90" s="40">
        <v>38043</v>
      </c>
      <c r="N90" s="40">
        <v>36494</v>
      </c>
      <c r="O90" s="40">
        <v>36494</v>
      </c>
      <c r="P90" s="40">
        <v>35748</v>
      </c>
      <c r="Q90" s="40">
        <v>34743</v>
      </c>
      <c r="R90" s="40">
        <v>34091</v>
      </c>
      <c r="S90" s="40">
        <v>33813</v>
      </c>
      <c r="T90" s="40">
        <v>33813</v>
      </c>
      <c r="U90" s="40">
        <v>33870</v>
      </c>
      <c r="V90" s="40">
        <v>33758</v>
      </c>
      <c r="W90" s="40">
        <v>31165</v>
      </c>
      <c r="X90" s="91"/>
      <c r="Y90" s="80"/>
      <c r="Z90" s="67"/>
      <c r="AA90" s="67"/>
    </row>
    <row r="91" spans="2:27" s="9" customFormat="1">
      <c r="B91" s="65" t="s">
        <v>153</v>
      </c>
      <c r="C91" s="101">
        <f t="shared" ref="C91" si="128">C89/C90</f>
        <v>0.74597726877067327</v>
      </c>
      <c r="D91" s="101">
        <f t="shared" ref="D91:G91" si="129">D89/D90</f>
        <v>0.72982947007887311</v>
      </c>
      <c r="E91" s="101">
        <f t="shared" si="129"/>
        <v>0.72982947007887311</v>
      </c>
      <c r="F91" s="101">
        <f t="shared" si="129"/>
        <v>0.72580227438608058</v>
      </c>
      <c r="G91" s="101">
        <f t="shared" si="129"/>
        <v>0.73303042184653</v>
      </c>
      <c r="H91" s="101">
        <f t="shared" ref="H91:K91" si="130">H89/H90</f>
        <v>0.76911364370414803</v>
      </c>
      <c r="I91" s="101">
        <f t="shared" ref="I91" si="131">I89/I90</f>
        <v>0.78748856519597499</v>
      </c>
      <c r="J91" s="101">
        <f t="shared" si="130"/>
        <v>0.78748856519597499</v>
      </c>
      <c r="K91" s="101">
        <f t="shared" si="130"/>
        <v>0.80327669607914631</v>
      </c>
      <c r="L91" s="101">
        <f t="shared" ref="L91:U91" si="132">L89/L90</f>
        <v>0.82491573959098852</v>
      </c>
      <c r="M91" s="101">
        <f t="shared" si="132"/>
        <v>0.84062771074836373</v>
      </c>
      <c r="N91" s="101">
        <f t="shared" si="132"/>
        <v>0.85266071134981092</v>
      </c>
      <c r="O91" s="101">
        <f t="shared" si="132"/>
        <v>0.85266071134981092</v>
      </c>
      <c r="P91" s="101">
        <f t="shared" si="132"/>
        <v>0.85221550855991945</v>
      </c>
      <c r="Q91" s="101">
        <f t="shared" si="132"/>
        <v>0.84857381343004346</v>
      </c>
      <c r="R91" s="101">
        <f t="shared" si="132"/>
        <v>0.84661640902290924</v>
      </c>
      <c r="S91" s="101">
        <f t="shared" si="132"/>
        <v>0.84112619406737055</v>
      </c>
      <c r="T91" s="101">
        <f t="shared" si="132"/>
        <v>0.84112619406737055</v>
      </c>
      <c r="U91" s="101">
        <f t="shared" si="132"/>
        <v>0.85302627694124589</v>
      </c>
      <c r="V91" s="101">
        <f t="shared" ref="V91:W91" si="133">V89/V90</f>
        <v>0.86894958232122754</v>
      </c>
      <c r="W91" s="101">
        <f t="shared" si="133"/>
        <v>0.91394192202791591</v>
      </c>
      <c r="X91" s="77"/>
      <c r="Y91" s="77"/>
    </row>
    <row r="92" spans="2:27" s="9" customFormat="1">
      <c r="B92" s="119" t="s">
        <v>148</v>
      </c>
      <c r="C92" s="119"/>
      <c r="D92" s="119"/>
      <c r="E92" s="119"/>
      <c r="F92" s="119"/>
      <c r="G92" s="119"/>
      <c r="H92" s="68"/>
      <c r="I92" s="68"/>
      <c r="J92" s="68"/>
      <c r="K92" s="68"/>
      <c r="L92" s="68"/>
      <c r="M92" s="68"/>
      <c r="N92" s="68"/>
      <c r="O92" s="68"/>
      <c r="P92" s="68"/>
      <c r="Q92" s="68"/>
      <c r="R92" s="68"/>
      <c r="X92" s="77"/>
      <c r="Y92" s="81"/>
    </row>
    <row r="93" spans="2:27" s="9" customFormat="1">
      <c r="X93" s="77"/>
      <c r="Y93" s="77"/>
    </row>
    <row r="94" spans="2:27" s="9" customFormat="1">
      <c r="U94" s="92"/>
      <c r="V94" s="92"/>
      <c r="X94" s="77"/>
      <c r="Y94" s="77"/>
    </row>
    <row r="95" spans="2:27" s="9" customFormat="1">
      <c r="B95" s="4" t="s">
        <v>287</v>
      </c>
      <c r="C95" s="3" t="s">
        <v>282</v>
      </c>
      <c r="D95" s="3" t="s">
        <v>278</v>
      </c>
      <c r="E95" s="3" t="s">
        <v>279</v>
      </c>
      <c r="F95" s="3" t="s">
        <v>275</v>
      </c>
      <c r="G95" s="3" t="s">
        <v>273</v>
      </c>
      <c r="H95" s="3" t="s">
        <v>265</v>
      </c>
      <c r="I95" s="3" t="s">
        <v>261</v>
      </c>
      <c r="J95" s="3" t="s">
        <v>262</v>
      </c>
      <c r="K95" s="3" t="s">
        <v>259</v>
      </c>
      <c r="L95" s="3" t="s">
        <v>243</v>
      </c>
      <c r="M95" s="3" t="s">
        <v>237</v>
      </c>
      <c r="N95" s="3" t="s">
        <v>232</v>
      </c>
      <c r="O95" s="3" t="s">
        <v>233</v>
      </c>
      <c r="P95" s="3" t="s">
        <v>231</v>
      </c>
      <c r="Q95" s="3" t="s">
        <v>177</v>
      </c>
      <c r="R95" s="3" t="s">
        <v>157</v>
      </c>
      <c r="S95" s="3" t="s">
        <v>156</v>
      </c>
      <c r="T95" s="3" t="s">
        <v>61</v>
      </c>
      <c r="U95" s="3" t="s">
        <v>69</v>
      </c>
      <c r="V95" s="3" t="s">
        <v>60</v>
      </c>
      <c r="W95" s="3" t="s">
        <v>59</v>
      </c>
      <c r="X95" s="77"/>
      <c r="Y95" s="77"/>
    </row>
    <row r="96" spans="2:27" s="9" customFormat="1">
      <c r="B96" s="13" t="s">
        <v>162</v>
      </c>
      <c r="C96" s="40">
        <v>3119</v>
      </c>
      <c r="D96" s="40">
        <v>2952</v>
      </c>
      <c r="E96" s="40">
        <v>2952</v>
      </c>
      <c r="F96" s="40">
        <v>2828</v>
      </c>
      <c r="G96" s="40">
        <v>2969</v>
      </c>
      <c r="H96" s="40">
        <v>3212</v>
      </c>
      <c r="I96" s="40">
        <v>3222</v>
      </c>
      <c r="J96" s="40">
        <v>3222</v>
      </c>
      <c r="K96" s="40">
        <v>3251</v>
      </c>
      <c r="L96" s="40">
        <v>3290</v>
      </c>
      <c r="M96" s="40">
        <v>3301</v>
      </c>
      <c r="N96" s="40">
        <v>3345</v>
      </c>
      <c r="O96" s="40">
        <v>3345</v>
      </c>
      <c r="P96" s="40">
        <v>3281</v>
      </c>
      <c r="Q96" s="40">
        <v>3143</v>
      </c>
      <c r="R96" s="40">
        <v>3013</v>
      </c>
      <c r="S96" s="40">
        <v>2934</v>
      </c>
      <c r="T96" s="40">
        <v>2934</v>
      </c>
      <c r="U96" s="40">
        <v>2913</v>
      </c>
      <c r="V96" s="40">
        <v>2910</v>
      </c>
      <c r="W96" s="40">
        <v>2741</v>
      </c>
      <c r="X96" s="40"/>
      <c r="Y96" s="77"/>
    </row>
    <row r="97" spans="2:25" s="9" customFormat="1">
      <c r="B97" s="13" t="s">
        <v>161</v>
      </c>
      <c r="C97" s="30">
        <f>'BS '!C24</f>
        <v>31027</v>
      </c>
      <c r="D97" s="30">
        <f>'BS '!D24</f>
        <v>28953</v>
      </c>
      <c r="E97" s="30">
        <f>'BS '!D24</f>
        <v>28953</v>
      </c>
      <c r="F97" s="30">
        <f>'BS '!E24</f>
        <v>29887</v>
      </c>
      <c r="G97" s="30">
        <f>'BS '!F24</f>
        <v>29622</v>
      </c>
      <c r="H97" s="30">
        <f>'BS '!G24</f>
        <v>30764</v>
      </c>
      <c r="I97" s="30">
        <f>'BS '!H24</f>
        <v>28861</v>
      </c>
      <c r="J97" s="30">
        <f>'BS '!H24</f>
        <v>28861</v>
      </c>
      <c r="K97" s="30">
        <f>'BS '!I24</f>
        <v>32116</v>
      </c>
      <c r="L97" s="30">
        <f>'BS '!J24</f>
        <v>30946</v>
      </c>
      <c r="M97" s="30">
        <f>'BS '!K24</f>
        <v>29988</v>
      </c>
      <c r="N97" s="40">
        <f>'BS '!L24</f>
        <v>29767</v>
      </c>
      <c r="O97" s="40">
        <f>'BS '!L24</f>
        <v>29767</v>
      </c>
      <c r="P97" s="40">
        <f>'BS '!M24</f>
        <v>29535</v>
      </c>
      <c r="Q97" s="40">
        <f>'BS '!N24</f>
        <v>29312</v>
      </c>
      <c r="R97" s="40">
        <f>'BS '!O24</f>
        <v>29302</v>
      </c>
      <c r="S97" s="40">
        <f>'BS '!P24</f>
        <v>27216</v>
      </c>
      <c r="T97" s="40">
        <f>'BS '!P24</f>
        <v>27216</v>
      </c>
      <c r="U97" s="40">
        <f>'BS '!Q24</f>
        <v>26103</v>
      </c>
      <c r="V97" s="40">
        <f>'BS '!R24</f>
        <v>25939</v>
      </c>
      <c r="W97" s="40">
        <f>'BS '!S24</f>
        <v>26309</v>
      </c>
      <c r="X97" s="77"/>
      <c r="Y97" s="77"/>
    </row>
    <row r="98" spans="2:25" s="9" customFormat="1">
      <c r="B98" s="13" t="s">
        <v>158</v>
      </c>
      <c r="C98" s="40">
        <f t="shared" ref="C98:K98" si="134">(C97+H97)/2</f>
        <v>30895.5</v>
      </c>
      <c r="D98" s="40">
        <f t="shared" si="134"/>
        <v>28907</v>
      </c>
      <c r="E98" s="40">
        <f t="shared" si="134"/>
        <v>28907</v>
      </c>
      <c r="F98" s="40">
        <f t="shared" si="134"/>
        <v>31001.5</v>
      </c>
      <c r="G98" s="40">
        <f t="shared" si="134"/>
        <v>30284</v>
      </c>
      <c r="H98" s="40">
        <f t="shared" si="134"/>
        <v>30376</v>
      </c>
      <c r="I98" s="40">
        <f t="shared" si="134"/>
        <v>29314</v>
      </c>
      <c r="J98" s="40">
        <f t="shared" si="134"/>
        <v>29314</v>
      </c>
      <c r="K98" s="40">
        <f t="shared" si="134"/>
        <v>30825.5</v>
      </c>
      <c r="L98" s="40">
        <f t="shared" ref="L98:R98" si="135">(L97+Q97)/2</f>
        <v>30129</v>
      </c>
      <c r="M98" s="40">
        <f t="shared" si="135"/>
        <v>29645</v>
      </c>
      <c r="N98" s="40">
        <f t="shared" si="135"/>
        <v>28491.5</v>
      </c>
      <c r="O98" s="40">
        <f t="shared" si="135"/>
        <v>28491.5</v>
      </c>
      <c r="P98" s="40">
        <f t="shared" si="135"/>
        <v>27819</v>
      </c>
      <c r="Q98" s="40">
        <f t="shared" si="135"/>
        <v>27625.5</v>
      </c>
      <c r="R98" s="40">
        <f t="shared" si="135"/>
        <v>27805.5</v>
      </c>
      <c r="S98" s="40">
        <f>(S97+25137)/2</f>
        <v>26176.5</v>
      </c>
      <c r="T98" s="40">
        <f>(T97+25137)/2</f>
        <v>26176.5</v>
      </c>
      <c r="U98" s="40">
        <f>(U97+24443)/2</f>
        <v>25273</v>
      </c>
      <c r="V98" s="40">
        <f>(V97+23268)/2</f>
        <v>24603.5</v>
      </c>
      <c r="W98" s="40">
        <v>22719</v>
      </c>
      <c r="X98" s="77"/>
      <c r="Y98" s="77"/>
    </row>
    <row r="99" spans="2:25" s="9" customFormat="1">
      <c r="B99" s="93" t="s">
        <v>160</v>
      </c>
      <c r="C99" s="95">
        <f t="shared" ref="C99" si="136">C96/C98</f>
        <v>0.10095321325112071</v>
      </c>
      <c r="D99" s="95">
        <f t="shared" ref="D99" si="137">D96/D98</f>
        <v>0.10212059362784101</v>
      </c>
      <c r="E99" s="95">
        <f t="shared" ref="E99" si="138">E96/E98</f>
        <v>0.10212059362784101</v>
      </c>
      <c r="F99" s="95">
        <f t="shared" ref="F99:G99" si="139">F96/F98</f>
        <v>9.1221392513265484E-2</v>
      </c>
      <c r="G99" s="95">
        <f t="shared" si="139"/>
        <v>9.8038568220842684E-2</v>
      </c>
      <c r="H99" s="95">
        <f t="shared" ref="H99:N99" si="140">H96/H98</f>
        <v>0.1057413747695549</v>
      </c>
      <c r="I99" s="95">
        <f t="shared" si="140"/>
        <v>0.10991335198198812</v>
      </c>
      <c r="J99" s="95">
        <f t="shared" si="140"/>
        <v>0.10991335198198812</v>
      </c>
      <c r="K99" s="95">
        <f t="shared" si="140"/>
        <v>0.10546463155504371</v>
      </c>
      <c r="L99" s="95">
        <f t="shared" si="140"/>
        <v>0.10919711905473133</v>
      </c>
      <c r="M99" s="95">
        <f t="shared" si="140"/>
        <v>0.111350986675662</v>
      </c>
      <c r="N99" s="95">
        <f t="shared" si="140"/>
        <v>0.11740343611252479</v>
      </c>
      <c r="O99" s="95">
        <f t="shared" ref="O99:W99" si="141">O96/O98</f>
        <v>0.11740343611252479</v>
      </c>
      <c r="P99" s="95">
        <f t="shared" si="141"/>
        <v>0.11794097559222115</v>
      </c>
      <c r="Q99" s="95">
        <f t="shared" si="141"/>
        <v>0.11377169643988344</v>
      </c>
      <c r="R99" s="95">
        <f>R96/R98</f>
        <v>0.10835985686285088</v>
      </c>
      <c r="S99" s="95">
        <f>S96/S98</f>
        <v>0.11208526731992435</v>
      </c>
      <c r="T99" s="95">
        <f t="shared" si="141"/>
        <v>0.11208526731992435</v>
      </c>
      <c r="U99" s="95">
        <f t="shared" si="141"/>
        <v>0.11526134610058165</v>
      </c>
      <c r="V99" s="95">
        <f t="shared" si="141"/>
        <v>0.11827585506127176</v>
      </c>
      <c r="W99" s="95">
        <f t="shared" si="141"/>
        <v>0.12064791584136626</v>
      </c>
      <c r="X99" s="77"/>
      <c r="Y99" s="77"/>
    </row>
    <row r="100" spans="2:25" s="9" customFormat="1">
      <c r="B100" s="13" t="s">
        <v>162</v>
      </c>
      <c r="C100" s="40">
        <f>C20+E20+F20+G20</f>
        <v>2988</v>
      </c>
      <c r="D100" s="40">
        <f>D20</f>
        <v>2711</v>
      </c>
      <c r="E100" s="40">
        <f>E20+F20+G20+H20</f>
        <v>2711</v>
      </c>
      <c r="F100" s="40">
        <f>F20+G20+H20+J20</f>
        <v>-467</v>
      </c>
      <c r="G100" s="40">
        <f>G20+H20+J20+K20</f>
        <v>-459</v>
      </c>
      <c r="H100" s="40">
        <f>H20+J20+K20+L20</f>
        <v>-223</v>
      </c>
      <c r="I100" s="40">
        <f>I20</f>
        <v>-199</v>
      </c>
      <c r="J100" s="40">
        <f>J20+K20+L20+M20</f>
        <v>-199</v>
      </c>
      <c r="K100" s="40">
        <f>K20+L20+M20+O20</f>
        <v>2920</v>
      </c>
      <c r="L100" s="40">
        <f>L20+M20+O20+P20</f>
        <v>3042</v>
      </c>
      <c r="M100" s="40">
        <f>M20+O20+P20+Q20</f>
        <v>3132</v>
      </c>
      <c r="N100" s="40">
        <f>N20</f>
        <v>3190</v>
      </c>
      <c r="O100" s="40">
        <f>O20+P20+Q20+R20</f>
        <v>3190</v>
      </c>
      <c r="P100" s="40">
        <f>P20+Q20+R20+T20</f>
        <v>2862</v>
      </c>
      <c r="Q100" s="40">
        <f>Q20+R20+T20+U20</f>
        <v>2714</v>
      </c>
      <c r="R100" s="40">
        <f>R20+T20+U20+V20</f>
        <v>2554</v>
      </c>
      <c r="S100" s="40">
        <f>S20</f>
        <v>2874</v>
      </c>
      <c r="T100" s="40">
        <f>T20+U20+V20+W20</f>
        <v>2874</v>
      </c>
      <c r="U100" s="40">
        <f>U20+V20+W20+519</f>
        <v>3120</v>
      </c>
      <c r="V100" s="40">
        <f>V20+W20+519+631</f>
        <v>3116</v>
      </c>
      <c r="W100" s="40">
        <v>7285</v>
      </c>
      <c r="X100" s="77"/>
      <c r="Y100" s="77"/>
    </row>
    <row r="101" spans="2:25" s="9" customFormat="1">
      <c r="B101" s="13" t="s">
        <v>161</v>
      </c>
      <c r="C101" s="30">
        <f>'BS '!C24</f>
        <v>31027</v>
      </c>
      <c r="D101" s="30">
        <f>'BS '!D24</f>
        <v>28953</v>
      </c>
      <c r="E101" s="30">
        <f>'BS '!D24</f>
        <v>28953</v>
      </c>
      <c r="F101" s="30">
        <f>'BS '!E24</f>
        <v>29887</v>
      </c>
      <c r="G101" s="30">
        <f>'BS '!F24</f>
        <v>29622</v>
      </c>
      <c r="H101" s="30">
        <f>'BS '!G24</f>
        <v>30764</v>
      </c>
      <c r="I101" s="30">
        <f>'BS '!H24</f>
        <v>28861</v>
      </c>
      <c r="J101" s="30">
        <f>'BS '!H24</f>
        <v>28861</v>
      </c>
      <c r="K101" s="30">
        <f>'BS '!I24</f>
        <v>32116</v>
      </c>
      <c r="L101" s="30">
        <f>'BS '!J24</f>
        <v>30946</v>
      </c>
      <c r="M101" s="30">
        <f>'BS '!K24</f>
        <v>29988</v>
      </c>
      <c r="N101" s="40">
        <f>'BS '!L24</f>
        <v>29767</v>
      </c>
      <c r="O101" s="40">
        <f>'BS '!L24</f>
        <v>29767</v>
      </c>
      <c r="P101" s="40">
        <f>'BS '!M24</f>
        <v>29535</v>
      </c>
      <c r="Q101" s="40">
        <f>'BS '!N24</f>
        <v>29312</v>
      </c>
      <c r="R101" s="40">
        <f>'BS '!O24</f>
        <v>29302</v>
      </c>
      <c r="S101" s="40">
        <f>'BS '!P24</f>
        <v>27216</v>
      </c>
      <c r="T101" s="40">
        <f>'BS '!P24</f>
        <v>27216</v>
      </c>
      <c r="U101" s="40">
        <f>'BS '!Q24</f>
        <v>26103</v>
      </c>
      <c r="V101" s="40">
        <f>'BS '!R24</f>
        <v>25939</v>
      </c>
      <c r="W101" s="40">
        <f>'BS '!S24</f>
        <v>26309</v>
      </c>
      <c r="X101" s="77"/>
      <c r="Y101" s="77"/>
    </row>
    <row r="102" spans="2:25" s="9" customFormat="1">
      <c r="B102" s="13" t="s">
        <v>158</v>
      </c>
      <c r="C102" s="40">
        <f t="shared" ref="C102:R102" si="142">(C101+H101)/2</f>
        <v>30895.5</v>
      </c>
      <c r="D102" s="40">
        <f t="shared" si="142"/>
        <v>28907</v>
      </c>
      <c r="E102" s="40">
        <f t="shared" si="142"/>
        <v>28907</v>
      </c>
      <c r="F102" s="40">
        <f t="shared" si="142"/>
        <v>31001.5</v>
      </c>
      <c r="G102" s="40">
        <f t="shared" si="142"/>
        <v>30284</v>
      </c>
      <c r="H102" s="40">
        <f t="shared" si="142"/>
        <v>30376</v>
      </c>
      <c r="I102" s="40">
        <f t="shared" si="142"/>
        <v>29314</v>
      </c>
      <c r="J102" s="40">
        <f t="shared" si="142"/>
        <v>29314</v>
      </c>
      <c r="K102" s="40">
        <f t="shared" si="142"/>
        <v>30825.5</v>
      </c>
      <c r="L102" s="40">
        <f t="shared" si="142"/>
        <v>30129</v>
      </c>
      <c r="M102" s="40">
        <f t="shared" si="142"/>
        <v>29645</v>
      </c>
      <c r="N102" s="40">
        <f t="shared" si="142"/>
        <v>28491.5</v>
      </c>
      <c r="O102" s="40">
        <f t="shared" si="142"/>
        <v>28491.5</v>
      </c>
      <c r="P102" s="40">
        <f t="shared" si="142"/>
        <v>27819</v>
      </c>
      <c r="Q102" s="40">
        <f t="shared" si="142"/>
        <v>27625.5</v>
      </c>
      <c r="R102" s="40">
        <f t="shared" si="142"/>
        <v>27805.5</v>
      </c>
      <c r="S102" s="40">
        <f>(S101+25137)/2</f>
        <v>26176.5</v>
      </c>
      <c r="T102" s="40">
        <f>(T101+25137)/2</f>
        <v>26176.5</v>
      </c>
      <c r="U102" s="40">
        <f>(U101+24443)/2</f>
        <v>25273</v>
      </c>
      <c r="V102" s="40">
        <f>(V101+23268)/2</f>
        <v>24603.5</v>
      </c>
      <c r="W102" s="40">
        <v>22719</v>
      </c>
      <c r="X102" s="77"/>
      <c r="Y102" s="77"/>
    </row>
    <row r="103" spans="2:25" s="9" customFormat="1">
      <c r="B103" s="65" t="s">
        <v>159</v>
      </c>
      <c r="C103" s="94">
        <f t="shared" ref="C103" si="143">C100/C102</f>
        <v>9.6713113560227215E-2</v>
      </c>
      <c r="D103" s="94">
        <f>D100/D102</f>
        <v>9.3783512643996259E-2</v>
      </c>
      <c r="E103" s="94">
        <f t="shared" ref="E103" si="144">E100/E102</f>
        <v>9.3783512643996259E-2</v>
      </c>
      <c r="F103" s="94">
        <f t="shared" ref="F103:G103" si="145">F100/F102</f>
        <v>-1.5063787236101479E-2</v>
      </c>
      <c r="G103" s="94">
        <f t="shared" si="145"/>
        <v>-1.5156518293488311E-2</v>
      </c>
      <c r="H103" s="94">
        <f t="shared" ref="H103:J103" si="146">H100/H102</f>
        <v>-7.3413220963918883E-3</v>
      </c>
      <c r="I103" s="94">
        <f>I100/I102</f>
        <v>-6.7885651906938668E-3</v>
      </c>
      <c r="J103" s="94">
        <f t="shared" si="146"/>
        <v>-6.7885651906938668E-3</v>
      </c>
      <c r="K103" s="94">
        <f t="shared" ref="K103:L103" si="147">K100/K102</f>
        <v>9.4726768422247809E-2</v>
      </c>
      <c r="L103" s="94">
        <f t="shared" si="147"/>
        <v>0.10096584685850842</v>
      </c>
      <c r="M103" s="94">
        <f t="shared" ref="M103:P103" si="148">M100/M102</f>
        <v>0.10565019396188227</v>
      </c>
      <c r="N103" s="94">
        <f t="shared" si="148"/>
        <v>0.1119632170998368</v>
      </c>
      <c r="O103" s="94">
        <f t="shared" si="148"/>
        <v>0.1119632170998368</v>
      </c>
      <c r="P103" s="94">
        <f t="shared" si="148"/>
        <v>0.10287932707861533</v>
      </c>
      <c r="Q103" s="94">
        <f t="shared" ref="Q103:W103" si="149">Q100/Q102</f>
        <v>9.8242565745416371E-2</v>
      </c>
      <c r="R103" s="94">
        <f t="shared" si="149"/>
        <v>9.185233137328945E-2</v>
      </c>
      <c r="S103" s="94">
        <f>S100/S102</f>
        <v>0.10979313506389318</v>
      </c>
      <c r="T103" s="94">
        <f t="shared" si="149"/>
        <v>0.10979313506389318</v>
      </c>
      <c r="U103" s="94">
        <f t="shared" si="149"/>
        <v>0.12345190519526768</v>
      </c>
      <c r="V103" s="94">
        <f t="shared" si="149"/>
        <v>0.12664864755014529</v>
      </c>
      <c r="W103" s="94">
        <f t="shared" si="149"/>
        <v>0.32065671904573267</v>
      </c>
      <c r="X103" s="77"/>
      <c r="Y103" s="77"/>
    </row>
    <row r="104" spans="2:25" s="9" customFormat="1">
      <c r="X104" s="77"/>
      <c r="Y104" s="77"/>
    </row>
    <row r="105" spans="2:25" s="9" customFormat="1">
      <c r="X105" s="77"/>
      <c r="Y105" s="77"/>
    </row>
    <row r="106" spans="2:25" s="9" customFormat="1">
      <c r="X106" s="77"/>
      <c r="Y106" s="77"/>
    </row>
    <row r="107" spans="2:25" s="9" customFormat="1">
      <c r="X107" s="77"/>
      <c r="Y107" s="77"/>
    </row>
    <row r="108" spans="2:25" s="9" customFormat="1">
      <c r="X108" s="77"/>
      <c r="Y108" s="77"/>
    </row>
    <row r="109" spans="2:25" s="9" customFormat="1">
      <c r="X109" s="77"/>
      <c r="Y109" s="77"/>
    </row>
    <row r="110" spans="2:25" s="9" customFormat="1">
      <c r="X110" s="77"/>
      <c r="Y110" s="77"/>
    </row>
    <row r="111" spans="2:25" s="9" customFormat="1">
      <c r="X111" s="77"/>
      <c r="Y111" s="77"/>
    </row>
    <row r="112" spans="2:25" s="9" customFormat="1">
      <c r="X112" s="77"/>
      <c r="Y112" s="77"/>
    </row>
    <row r="113" spans="24:25" s="9" customFormat="1">
      <c r="X113" s="77"/>
      <c r="Y113" s="77"/>
    </row>
    <row r="114" spans="24:25" s="9" customFormat="1">
      <c r="X114" s="77"/>
      <c r="Y114" s="77"/>
    </row>
    <row r="115" spans="24:25" s="9" customFormat="1">
      <c r="X115" s="77"/>
      <c r="Y115" s="77"/>
    </row>
    <row r="116" spans="24:25" s="9" customFormat="1">
      <c r="X116" s="77"/>
      <c r="Y116" s="77"/>
    </row>
    <row r="117" spans="24:25" s="9" customFormat="1">
      <c r="X117" s="77"/>
      <c r="Y117" s="77"/>
    </row>
    <row r="118" spans="24:25" s="9" customFormat="1">
      <c r="X118" s="77"/>
      <c r="Y118" s="77"/>
    </row>
    <row r="119" spans="24:25" s="9" customFormat="1">
      <c r="X119" s="77"/>
      <c r="Y119" s="77"/>
    </row>
    <row r="120" spans="24:25" s="9" customFormat="1">
      <c r="X120" s="77"/>
      <c r="Y120" s="77"/>
    </row>
    <row r="121" spans="24:25" s="9" customFormat="1">
      <c r="X121" s="77"/>
      <c r="Y121" s="77"/>
    </row>
    <row r="122" spans="24:25" s="9" customFormat="1">
      <c r="X122" s="77"/>
      <c r="Y122" s="77"/>
    </row>
    <row r="123" spans="24:25" s="9" customFormat="1">
      <c r="X123" s="77"/>
      <c r="Y123" s="77"/>
    </row>
    <row r="124" spans="24:25" s="9" customFormat="1">
      <c r="X124" s="77"/>
      <c r="Y124" s="77"/>
    </row>
    <row r="125" spans="24:25" s="9" customFormat="1">
      <c r="X125" s="77"/>
      <c r="Y125" s="77"/>
    </row>
    <row r="126" spans="24:25" s="9" customFormat="1">
      <c r="X126" s="77"/>
      <c r="Y126" s="77"/>
    </row>
    <row r="127" spans="24:25" s="9" customFormat="1">
      <c r="X127" s="77"/>
      <c r="Y127" s="77"/>
    </row>
    <row r="128" spans="24:25" s="9" customFormat="1">
      <c r="X128" s="77"/>
      <c r="Y128" s="77"/>
    </row>
    <row r="129" spans="24:25" s="9" customFormat="1">
      <c r="X129" s="77"/>
      <c r="Y129" s="77"/>
    </row>
    <row r="130" spans="24:25" s="9" customFormat="1">
      <c r="X130" s="77"/>
      <c r="Y130" s="77"/>
    </row>
    <row r="131" spans="24:25" s="9" customFormat="1">
      <c r="X131" s="77"/>
      <c r="Y131" s="77"/>
    </row>
    <row r="132" spans="24:25" s="9" customFormat="1">
      <c r="X132" s="77"/>
      <c r="Y132" s="77"/>
    </row>
    <row r="133" spans="24:25" s="9" customFormat="1">
      <c r="X133" s="77"/>
      <c r="Y133" s="77"/>
    </row>
    <row r="134" spans="24:25" s="9" customFormat="1">
      <c r="X134" s="77"/>
      <c r="Y134" s="77"/>
    </row>
    <row r="135" spans="24:25" s="9" customFormat="1">
      <c r="X135" s="77"/>
      <c r="Y135" s="77"/>
    </row>
    <row r="136" spans="24:25" s="9" customFormat="1">
      <c r="X136" s="77"/>
      <c r="Y136" s="77"/>
    </row>
    <row r="137" spans="24:25" s="9" customFormat="1">
      <c r="X137" s="77"/>
      <c r="Y137" s="77"/>
    </row>
    <row r="138" spans="24:25" s="9" customFormat="1">
      <c r="X138" s="77"/>
      <c r="Y138" s="77"/>
    </row>
    <row r="139" spans="24:25" s="9" customFormat="1">
      <c r="X139" s="77"/>
      <c r="Y139" s="77"/>
    </row>
    <row r="140" spans="24:25" s="9" customFormat="1">
      <c r="X140" s="77"/>
      <c r="Y140" s="77"/>
    </row>
    <row r="141" spans="24:25" s="9" customFormat="1">
      <c r="X141" s="77"/>
      <c r="Y141" s="77"/>
    </row>
    <row r="142" spans="24:25" s="9" customFormat="1">
      <c r="X142" s="77"/>
      <c r="Y142" s="77"/>
    </row>
    <row r="143" spans="24:25" s="9" customFormat="1">
      <c r="X143" s="77"/>
      <c r="Y143" s="77"/>
    </row>
    <row r="144" spans="24:25" s="9" customFormat="1">
      <c r="X144" s="77"/>
      <c r="Y144" s="77"/>
    </row>
    <row r="145" spans="24:25" s="9" customFormat="1">
      <c r="X145" s="77"/>
      <c r="Y145" s="77"/>
    </row>
    <row r="146" spans="24:25" s="9" customFormat="1">
      <c r="X146" s="77"/>
      <c r="Y146" s="77"/>
    </row>
    <row r="147" spans="24:25" s="9" customFormat="1">
      <c r="X147" s="77"/>
      <c r="Y147" s="77"/>
    </row>
    <row r="148" spans="24:25" s="9" customFormat="1">
      <c r="X148" s="77"/>
      <c r="Y148" s="77"/>
    </row>
    <row r="149" spans="24:25" s="9" customFormat="1">
      <c r="X149" s="77"/>
      <c r="Y149" s="77"/>
    </row>
    <row r="150" spans="24:25" s="9" customFormat="1">
      <c r="X150" s="77"/>
      <c r="Y150" s="77"/>
    </row>
    <row r="151" spans="24:25" s="9" customFormat="1">
      <c r="X151" s="77"/>
      <c r="Y151" s="77"/>
    </row>
    <row r="152" spans="24:25" s="9" customFormat="1">
      <c r="X152" s="77"/>
      <c r="Y152" s="77"/>
    </row>
    <row r="153" spans="24:25" s="9" customFormat="1">
      <c r="X153" s="77"/>
      <c r="Y153" s="77"/>
    </row>
    <row r="154" spans="24:25" s="9" customFormat="1">
      <c r="X154" s="77"/>
      <c r="Y154" s="77"/>
    </row>
    <row r="155" spans="24:25" s="9" customFormat="1">
      <c r="X155" s="77"/>
      <c r="Y155" s="77"/>
    </row>
    <row r="156" spans="24:25" s="9" customFormat="1">
      <c r="X156" s="77"/>
      <c r="Y156" s="77"/>
    </row>
    <row r="157" spans="24:25" s="9" customFormat="1">
      <c r="X157" s="77"/>
      <c r="Y157" s="77"/>
    </row>
    <row r="158" spans="24:25" s="9" customFormat="1">
      <c r="X158" s="77"/>
      <c r="Y158" s="77"/>
    </row>
    <row r="159" spans="24:25" s="9" customFormat="1">
      <c r="X159" s="77"/>
      <c r="Y159" s="77"/>
    </row>
    <row r="160" spans="24:25" s="9" customFormat="1">
      <c r="X160" s="77"/>
      <c r="Y160" s="77"/>
    </row>
    <row r="161" spans="24:25" s="9" customFormat="1">
      <c r="X161" s="77"/>
      <c r="Y161" s="77"/>
    </row>
    <row r="162" spans="24:25" s="9" customFormat="1">
      <c r="X162" s="77"/>
      <c r="Y162" s="77"/>
    </row>
    <row r="163" spans="24:25" s="9" customFormat="1">
      <c r="X163" s="77"/>
      <c r="Y163" s="77"/>
    </row>
    <row r="164" spans="24:25" s="9" customFormat="1">
      <c r="X164" s="77"/>
      <c r="Y164" s="77"/>
    </row>
    <row r="165" spans="24:25" s="9" customFormat="1">
      <c r="X165" s="77"/>
      <c r="Y165" s="77"/>
    </row>
    <row r="166" spans="24:25" s="9" customFormat="1">
      <c r="X166" s="77"/>
      <c r="Y166" s="77"/>
    </row>
    <row r="167" spans="24:25" s="9" customFormat="1">
      <c r="X167" s="77"/>
      <c r="Y167" s="77"/>
    </row>
    <row r="168" spans="24:25" s="9" customFormat="1">
      <c r="X168" s="77"/>
      <c r="Y168" s="77"/>
    </row>
    <row r="169" spans="24:25" s="9" customFormat="1">
      <c r="X169" s="77"/>
      <c r="Y169" s="77"/>
    </row>
    <row r="170" spans="24:25" s="9" customFormat="1">
      <c r="X170" s="77"/>
      <c r="Y170" s="77"/>
    </row>
    <row r="171" spans="24:25" s="9" customFormat="1">
      <c r="X171" s="77"/>
      <c r="Y171" s="77"/>
    </row>
    <row r="172" spans="24:25" s="9" customFormat="1">
      <c r="X172" s="77"/>
      <c r="Y172" s="77"/>
    </row>
    <row r="173" spans="24:25" s="9" customFormat="1">
      <c r="X173" s="77"/>
      <c r="Y173" s="77"/>
    </row>
    <row r="174" spans="24:25" s="9" customFormat="1">
      <c r="X174" s="77"/>
      <c r="Y174" s="77"/>
    </row>
    <row r="175" spans="24:25" s="9" customFormat="1">
      <c r="X175" s="77"/>
      <c r="Y175" s="77"/>
    </row>
    <row r="176" spans="24:25" s="9" customFormat="1">
      <c r="X176" s="77"/>
      <c r="Y176" s="77"/>
    </row>
    <row r="177" spans="24:25" s="9" customFormat="1">
      <c r="X177" s="77"/>
      <c r="Y177" s="77"/>
    </row>
    <row r="178" spans="24:25" s="9" customFormat="1">
      <c r="X178" s="77"/>
      <c r="Y178" s="77"/>
    </row>
    <row r="179" spans="24:25" s="9" customFormat="1">
      <c r="X179" s="77"/>
      <c r="Y179" s="77"/>
    </row>
    <row r="180" spans="24:25" s="9" customFormat="1">
      <c r="X180" s="77"/>
      <c r="Y180" s="77"/>
    </row>
    <row r="181" spans="24:25" s="9" customFormat="1">
      <c r="X181" s="77"/>
      <c r="Y181" s="77"/>
    </row>
    <row r="182" spans="24:25" s="9" customFormat="1">
      <c r="X182" s="77"/>
      <c r="Y182" s="77"/>
    </row>
    <row r="183" spans="24:25" s="9" customFormat="1">
      <c r="X183" s="77"/>
      <c r="Y183" s="77"/>
    </row>
    <row r="184" spans="24:25" s="9" customFormat="1">
      <c r="X184" s="77"/>
      <c r="Y184" s="77"/>
    </row>
    <row r="185" spans="24:25" s="9" customFormat="1">
      <c r="X185" s="77"/>
      <c r="Y185" s="77"/>
    </row>
    <row r="186" spans="24:25" s="9" customFormat="1">
      <c r="X186" s="77"/>
      <c r="Y186" s="77"/>
    </row>
    <row r="187" spans="24:25" s="9" customFormat="1">
      <c r="X187" s="77"/>
      <c r="Y187" s="77"/>
    </row>
    <row r="188" spans="24:25" s="9" customFormat="1">
      <c r="X188" s="77"/>
      <c r="Y188" s="77"/>
    </row>
    <row r="189" spans="24:25" s="9" customFormat="1">
      <c r="X189" s="77"/>
      <c r="Y189" s="77"/>
    </row>
    <row r="190" spans="24:25" s="9" customFormat="1">
      <c r="X190" s="77"/>
      <c r="Y190" s="77"/>
    </row>
    <row r="191" spans="24:25" s="9" customFormat="1">
      <c r="X191" s="77"/>
      <c r="Y191" s="77"/>
    </row>
    <row r="192" spans="24:25" s="9" customFormat="1">
      <c r="X192" s="77"/>
      <c r="Y192" s="77"/>
    </row>
    <row r="193" spans="24:25" s="9" customFormat="1">
      <c r="X193" s="77"/>
      <c r="Y193" s="77"/>
    </row>
    <row r="194" spans="24:25" s="9" customFormat="1">
      <c r="X194" s="77"/>
      <c r="Y194" s="77"/>
    </row>
    <row r="195" spans="24:25" s="9" customFormat="1">
      <c r="X195" s="77"/>
      <c r="Y195" s="77"/>
    </row>
    <row r="196" spans="24:25" s="9" customFormat="1">
      <c r="X196" s="77"/>
      <c r="Y196" s="77"/>
    </row>
    <row r="197" spans="24:25" s="9" customFormat="1">
      <c r="X197" s="77"/>
      <c r="Y197" s="77"/>
    </row>
    <row r="198" spans="24:25" s="9" customFormat="1">
      <c r="X198" s="77"/>
      <c r="Y198" s="77"/>
    </row>
    <row r="199" spans="24:25" s="9" customFormat="1">
      <c r="X199" s="77"/>
      <c r="Y199" s="77"/>
    </row>
    <row r="200" spans="24:25" s="9" customFormat="1">
      <c r="X200" s="77"/>
      <c r="Y200" s="77"/>
    </row>
    <row r="201" spans="24:25" s="9" customFormat="1">
      <c r="X201" s="77"/>
      <c r="Y201" s="77"/>
    </row>
    <row r="202" spans="24:25" s="9" customFormat="1">
      <c r="X202" s="77"/>
      <c r="Y202" s="77"/>
    </row>
    <row r="203" spans="24:25" s="9" customFormat="1">
      <c r="X203" s="77"/>
      <c r="Y203" s="77"/>
    </row>
    <row r="204" spans="24:25" s="9" customFormat="1">
      <c r="X204" s="77"/>
      <c r="Y204" s="77"/>
    </row>
    <row r="205" spans="24:25" s="9" customFormat="1">
      <c r="X205" s="77"/>
      <c r="Y205" s="77"/>
    </row>
    <row r="206" spans="24:25" s="9" customFormat="1">
      <c r="X206" s="77"/>
      <c r="Y206" s="77"/>
    </row>
    <row r="207" spans="24:25" s="9" customFormat="1">
      <c r="X207" s="77"/>
      <c r="Y207" s="77"/>
    </row>
    <row r="208" spans="24:25" s="9" customFormat="1">
      <c r="X208" s="77"/>
      <c r="Y208" s="77"/>
    </row>
    <row r="209" spans="24:25" s="9" customFormat="1">
      <c r="X209" s="77"/>
      <c r="Y209" s="77"/>
    </row>
    <row r="210" spans="24:25" s="9" customFormat="1">
      <c r="X210" s="77"/>
      <c r="Y210" s="77"/>
    </row>
    <row r="211" spans="24:25" s="9" customFormat="1">
      <c r="X211" s="77"/>
      <c r="Y211" s="77"/>
    </row>
    <row r="212" spans="24:25" s="9" customFormat="1">
      <c r="X212" s="77"/>
      <c r="Y212" s="77"/>
    </row>
    <row r="213" spans="24:25" s="9" customFormat="1">
      <c r="X213" s="77"/>
      <c r="Y213" s="77"/>
    </row>
    <row r="214" spans="24:25" s="9" customFormat="1">
      <c r="X214" s="77"/>
      <c r="Y214" s="77"/>
    </row>
    <row r="215" spans="24:25" s="9" customFormat="1">
      <c r="X215" s="77"/>
      <c r="Y215" s="77"/>
    </row>
    <row r="216" spans="24:25" s="9" customFormat="1">
      <c r="X216" s="77"/>
      <c r="Y216" s="77"/>
    </row>
    <row r="217" spans="24:25" s="9" customFormat="1">
      <c r="X217" s="77"/>
      <c r="Y217" s="77"/>
    </row>
    <row r="218" spans="24:25" s="9" customFormat="1">
      <c r="X218" s="77"/>
      <c r="Y218" s="77"/>
    </row>
    <row r="219" spans="24:25" s="9" customFormat="1">
      <c r="X219" s="77"/>
      <c r="Y219" s="77"/>
    </row>
    <row r="220" spans="24:25" s="9" customFormat="1">
      <c r="X220" s="77"/>
      <c r="Y220" s="77"/>
    </row>
    <row r="221" spans="24:25" s="9" customFormat="1">
      <c r="X221" s="77"/>
      <c r="Y221" s="77"/>
    </row>
    <row r="222" spans="24:25" s="9" customFormat="1">
      <c r="X222" s="77"/>
      <c r="Y222" s="77"/>
    </row>
    <row r="223" spans="24:25" s="9" customFormat="1">
      <c r="X223" s="77"/>
      <c r="Y223" s="77"/>
    </row>
    <row r="224" spans="24:25" s="9" customFormat="1">
      <c r="X224" s="77"/>
      <c r="Y224" s="77"/>
    </row>
    <row r="225" spans="24:25" s="9" customFormat="1">
      <c r="X225" s="77"/>
      <c r="Y225" s="77"/>
    </row>
    <row r="226" spans="24:25" s="9" customFormat="1">
      <c r="X226" s="77"/>
      <c r="Y226" s="77"/>
    </row>
    <row r="227" spans="24:25" s="9" customFormat="1">
      <c r="X227" s="77"/>
      <c r="Y227" s="77"/>
    </row>
    <row r="228" spans="24:25" s="9" customFormat="1">
      <c r="X228" s="77"/>
      <c r="Y228" s="77"/>
    </row>
    <row r="229" spans="24:25" s="9" customFormat="1">
      <c r="X229" s="77"/>
      <c r="Y229" s="77"/>
    </row>
    <row r="230" spans="24:25" s="9" customFormat="1">
      <c r="X230" s="77"/>
      <c r="Y230" s="77"/>
    </row>
    <row r="231" spans="24:25" s="9" customFormat="1">
      <c r="X231" s="77"/>
      <c r="Y231" s="77"/>
    </row>
    <row r="232" spans="24:25" s="9" customFormat="1">
      <c r="X232" s="77"/>
      <c r="Y232" s="77"/>
    </row>
    <row r="233" spans="24:25" s="9" customFormat="1">
      <c r="X233" s="77"/>
      <c r="Y233" s="77"/>
    </row>
    <row r="234" spans="24:25" s="9" customFormat="1">
      <c r="X234" s="77"/>
      <c r="Y234" s="77"/>
    </row>
    <row r="235" spans="24:25" s="9" customFormat="1">
      <c r="X235" s="77"/>
      <c r="Y235" s="77"/>
    </row>
    <row r="236" spans="24:25" s="9" customFormat="1">
      <c r="X236" s="77"/>
      <c r="Y236" s="77"/>
    </row>
    <row r="237" spans="24:25" s="9" customFormat="1">
      <c r="X237" s="77"/>
      <c r="Y237" s="77"/>
    </row>
    <row r="238" spans="24:25" s="9" customFormat="1">
      <c r="X238" s="77"/>
      <c r="Y238" s="77"/>
    </row>
    <row r="239" spans="24:25" s="9" customFormat="1">
      <c r="X239" s="77"/>
      <c r="Y239" s="77"/>
    </row>
    <row r="240" spans="24:25" s="9" customFormat="1">
      <c r="X240" s="77"/>
      <c r="Y240" s="77"/>
    </row>
    <row r="241" spans="24:25" s="9" customFormat="1">
      <c r="X241" s="77"/>
      <c r="Y241" s="77"/>
    </row>
    <row r="242" spans="24:25" s="9" customFormat="1">
      <c r="X242" s="77"/>
      <c r="Y242" s="77"/>
    </row>
    <row r="243" spans="24:25" s="9" customFormat="1">
      <c r="X243" s="77"/>
      <c r="Y243" s="77"/>
    </row>
    <row r="244" spans="24:25" s="9" customFormat="1">
      <c r="X244" s="77"/>
      <c r="Y244" s="77"/>
    </row>
    <row r="245" spans="24:25" s="9" customFormat="1">
      <c r="X245" s="77"/>
      <c r="Y245" s="77"/>
    </row>
    <row r="246" spans="24:25" s="9" customFormat="1">
      <c r="X246" s="77"/>
      <c r="Y246" s="77"/>
    </row>
    <row r="247" spans="24:25" s="9" customFormat="1">
      <c r="X247" s="77"/>
      <c r="Y247" s="77"/>
    </row>
    <row r="248" spans="24:25" s="9" customFormat="1">
      <c r="X248" s="77"/>
      <c r="Y248" s="77"/>
    </row>
    <row r="249" spans="24:25" s="9" customFormat="1">
      <c r="X249" s="77"/>
      <c r="Y249" s="77"/>
    </row>
    <row r="250" spans="24:25" s="9" customFormat="1">
      <c r="X250" s="77"/>
      <c r="Y250" s="77"/>
    </row>
    <row r="251" spans="24:25" s="9" customFormat="1">
      <c r="X251" s="77"/>
      <c r="Y251" s="77"/>
    </row>
    <row r="252" spans="24:25" s="9" customFormat="1">
      <c r="X252" s="77"/>
      <c r="Y252" s="77"/>
    </row>
    <row r="253" spans="24:25" s="9" customFormat="1">
      <c r="X253" s="77"/>
      <c r="Y253" s="77"/>
    </row>
    <row r="254" spans="24:25" s="9" customFormat="1">
      <c r="X254" s="77"/>
      <c r="Y254" s="77"/>
    </row>
    <row r="255" spans="24:25" s="9" customFormat="1">
      <c r="X255" s="77"/>
      <c r="Y255" s="77"/>
    </row>
    <row r="256" spans="24:25" s="9" customFormat="1">
      <c r="X256" s="77"/>
      <c r="Y256" s="77"/>
    </row>
    <row r="257" spans="24:25" s="9" customFormat="1">
      <c r="X257" s="77"/>
      <c r="Y257" s="77"/>
    </row>
    <row r="258" spans="24:25" s="9" customFormat="1">
      <c r="X258" s="77"/>
      <c r="Y258" s="77"/>
    </row>
    <row r="259" spans="24:25" s="9" customFormat="1">
      <c r="X259" s="77"/>
      <c r="Y259" s="77"/>
    </row>
    <row r="260" spans="24:25" s="9" customFormat="1">
      <c r="X260" s="77"/>
      <c r="Y260" s="77"/>
    </row>
    <row r="261" spans="24:25" s="9" customFormat="1">
      <c r="X261" s="77"/>
      <c r="Y261" s="77"/>
    </row>
    <row r="262" spans="24:25" s="9" customFormat="1">
      <c r="X262" s="77"/>
      <c r="Y262" s="77"/>
    </row>
    <row r="263" spans="24:25" s="9" customFormat="1">
      <c r="X263" s="77"/>
      <c r="Y263" s="77"/>
    </row>
    <row r="264" spans="24:25" s="9" customFormat="1">
      <c r="X264" s="77"/>
      <c r="Y264" s="77"/>
    </row>
    <row r="265" spans="24:25" s="9" customFormat="1">
      <c r="X265" s="77"/>
      <c r="Y265" s="77"/>
    </row>
    <row r="266" spans="24:25" s="9" customFormat="1">
      <c r="X266" s="77"/>
      <c r="Y266" s="77"/>
    </row>
    <row r="267" spans="24:25" s="9" customFormat="1">
      <c r="X267" s="77"/>
      <c r="Y267" s="77"/>
    </row>
    <row r="268" spans="24:25" s="9" customFormat="1">
      <c r="X268" s="77"/>
      <c r="Y268" s="77"/>
    </row>
    <row r="269" spans="24:25" s="9" customFormat="1">
      <c r="X269" s="77"/>
      <c r="Y269" s="77"/>
    </row>
    <row r="270" spans="24:25" s="9" customFormat="1">
      <c r="X270" s="77"/>
      <c r="Y270" s="77"/>
    </row>
    <row r="271" spans="24:25" s="9" customFormat="1">
      <c r="X271" s="77"/>
      <c r="Y271" s="77"/>
    </row>
    <row r="272" spans="24:25" s="9" customFormat="1">
      <c r="X272" s="77"/>
      <c r="Y272" s="77"/>
    </row>
    <row r="273" spans="24:25" s="9" customFormat="1">
      <c r="X273" s="77"/>
      <c r="Y273" s="77"/>
    </row>
    <row r="274" spans="24:25" s="9" customFormat="1">
      <c r="X274" s="77"/>
      <c r="Y274" s="77"/>
    </row>
    <row r="275" spans="24:25" s="9" customFormat="1">
      <c r="X275" s="77"/>
      <c r="Y275" s="77"/>
    </row>
    <row r="276" spans="24:25" s="9" customFormat="1">
      <c r="X276" s="77"/>
      <c r="Y276" s="77"/>
    </row>
    <row r="277" spans="24:25" s="9" customFormat="1">
      <c r="X277" s="77"/>
      <c r="Y277" s="77"/>
    </row>
    <row r="278" spans="24:25" s="9" customFormat="1">
      <c r="X278" s="77"/>
      <c r="Y278" s="77"/>
    </row>
    <row r="279" spans="24:25" s="9" customFormat="1">
      <c r="X279" s="77"/>
      <c r="Y279" s="77"/>
    </row>
    <row r="280" spans="24:25" s="9" customFormat="1">
      <c r="X280" s="77"/>
      <c r="Y280" s="77"/>
    </row>
    <row r="281" spans="24:25" s="9" customFormat="1">
      <c r="X281" s="77"/>
      <c r="Y281" s="77"/>
    </row>
    <row r="282" spans="24:25" s="9" customFormat="1">
      <c r="X282" s="77"/>
      <c r="Y282" s="77"/>
    </row>
    <row r="283" spans="24:25" s="9" customFormat="1">
      <c r="X283" s="77"/>
      <c r="Y283" s="77"/>
    </row>
    <row r="284" spans="24:25" s="9" customFormat="1">
      <c r="X284" s="77"/>
      <c r="Y284" s="77"/>
    </row>
    <row r="285" spans="24:25" s="9" customFormat="1">
      <c r="X285" s="77"/>
      <c r="Y285" s="77"/>
    </row>
    <row r="286" spans="24:25" s="9" customFormat="1">
      <c r="X286" s="77"/>
      <c r="Y286" s="77"/>
    </row>
    <row r="287" spans="24:25" s="9" customFormat="1">
      <c r="X287" s="77"/>
      <c r="Y287" s="77"/>
    </row>
    <row r="288" spans="24:25" s="9" customFormat="1">
      <c r="X288" s="77"/>
      <c r="Y288" s="77"/>
    </row>
    <row r="289" spans="24:25" s="9" customFormat="1">
      <c r="X289" s="77"/>
      <c r="Y289" s="77"/>
    </row>
    <row r="290" spans="24:25" s="9" customFormat="1">
      <c r="X290" s="77"/>
      <c r="Y290" s="77"/>
    </row>
    <row r="291" spans="24:25" s="9" customFormat="1">
      <c r="X291" s="77"/>
      <c r="Y291" s="77"/>
    </row>
    <row r="292" spans="24:25" s="9" customFormat="1">
      <c r="X292" s="77"/>
      <c r="Y292" s="77"/>
    </row>
    <row r="293" spans="24:25" s="9" customFormat="1">
      <c r="X293" s="77"/>
      <c r="Y293" s="77"/>
    </row>
    <row r="294" spans="24:25" s="9" customFormat="1">
      <c r="X294" s="77"/>
      <c r="Y294" s="77"/>
    </row>
    <row r="295" spans="24:25" s="9" customFormat="1">
      <c r="X295" s="77"/>
      <c r="Y295" s="77"/>
    </row>
    <row r="296" spans="24:25" s="9" customFormat="1">
      <c r="X296" s="77"/>
      <c r="Y296" s="77"/>
    </row>
    <row r="297" spans="24:25" s="9" customFormat="1">
      <c r="X297" s="77"/>
      <c r="Y297" s="77"/>
    </row>
    <row r="298" spans="24:25" s="9" customFormat="1">
      <c r="X298" s="77"/>
      <c r="Y298" s="77"/>
    </row>
    <row r="299" spans="24:25" s="9" customFormat="1">
      <c r="X299" s="77"/>
      <c r="Y299" s="77"/>
    </row>
    <row r="300" spans="24:25" s="9" customFormat="1">
      <c r="X300" s="77"/>
      <c r="Y300" s="77"/>
    </row>
    <row r="301" spans="24:25" s="9" customFormat="1">
      <c r="X301" s="77"/>
      <c r="Y301" s="77"/>
    </row>
    <row r="302" spans="24:25" s="9" customFormat="1">
      <c r="X302" s="77"/>
      <c r="Y302" s="77"/>
    </row>
    <row r="303" spans="24:25" s="9" customFormat="1">
      <c r="X303" s="77"/>
      <c r="Y303" s="77"/>
    </row>
    <row r="304" spans="24:25" s="9" customFormat="1">
      <c r="X304" s="77"/>
      <c r="Y304" s="77"/>
    </row>
    <row r="305" spans="24:25" s="9" customFormat="1">
      <c r="X305" s="77"/>
      <c r="Y305" s="77"/>
    </row>
    <row r="306" spans="24:25" s="9" customFormat="1">
      <c r="X306" s="77"/>
      <c r="Y306" s="77"/>
    </row>
    <row r="307" spans="24:25" s="9" customFormat="1">
      <c r="X307" s="77"/>
      <c r="Y307" s="77"/>
    </row>
    <row r="308" spans="24:25" s="9" customFormat="1">
      <c r="X308" s="77"/>
      <c r="Y308" s="77"/>
    </row>
    <row r="309" spans="24:25" s="9" customFormat="1">
      <c r="X309" s="77"/>
      <c r="Y309" s="77"/>
    </row>
    <row r="310" spans="24:25" s="9" customFormat="1">
      <c r="X310" s="77"/>
      <c r="Y310" s="77"/>
    </row>
    <row r="311" spans="24:25" s="9" customFormat="1">
      <c r="X311" s="77"/>
      <c r="Y311" s="77"/>
    </row>
    <row r="312" spans="24:25" s="9" customFormat="1">
      <c r="X312" s="77"/>
      <c r="Y312" s="77"/>
    </row>
    <row r="313" spans="24:25" s="9" customFormat="1">
      <c r="X313" s="77"/>
      <c r="Y313" s="77"/>
    </row>
    <row r="314" spans="24:25" s="9" customFormat="1">
      <c r="X314" s="77"/>
      <c r="Y314" s="77"/>
    </row>
    <row r="315" spans="24:25" s="9" customFormat="1">
      <c r="X315" s="77"/>
      <c r="Y315" s="77"/>
    </row>
    <row r="316" spans="24:25" s="9" customFormat="1">
      <c r="X316" s="77"/>
      <c r="Y316" s="77"/>
    </row>
    <row r="317" spans="24:25" s="9" customFormat="1">
      <c r="X317" s="77"/>
      <c r="Y317" s="77"/>
    </row>
    <row r="318" spans="24:25" s="9" customFormat="1">
      <c r="X318" s="77"/>
      <c r="Y318" s="77"/>
    </row>
    <row r="319" spans="24:25" s="9" customFormat="1">
      <c r="X319" s="77"/>
      <c r="Y319" s="77"/>
    </row>
    <row r="320" spans="24:25" s="9" customFormat="1">
      <c r="X320" s="77"/>
      <c r="Y320" s="77"/>
    </row>
    <row r="321" spans="24:25" s="9" customFormat="1">
      <c r="X321" s="77"/>
      <c r="Y321" s="77"/>
    </row>
    <row r="322" spans="24:25" s="9" customFormat="1">
      <c r="X322" s="77"/>
      <c r="Y322" s="77"/>
    </row>
    <row r="323" spans="24:25" s="9" customFormat="1">
      <c r="X323" s="77"/>
      <c r="Y323" s="77"/>
    </row>
    <row r="324" spans="24:25" s="9" customFormat="1">
      <c r="X324" s="77"/>
      <c r="Y324" s="77"/>
    </row>
    <row r="325" spans="24:25" s="9" customFormat="1">
      <c r="X325" s="77"/>
      <c r="Y325" s="77"/>
    </row>
    <row r="326" spans="24:25" s="9" customFormat="1">
      <c r="X326" s="77"/>
      <c r="Y326" s="77"/>
    </row>
    <row r="327" spans="24:25" s="9" customFormat="1">
      <c r="X327" s="77"/>
      <c r="Y327" s="77"/>
    </row>
    <row r="328" spans="24:25" s="9" customFormat="1">
      <c r="X328" s="77"/>
      <c r="Y328" s="77"/>
    </row>
    <row r="329" spans="24:25" s="9" customFormat="1">
      <c r="X329" s="77"/>
      <c r="Y329" s="77"/>
    </row>
    <row r="330" spans="24:25" s="9" customFormat="1">
      <c r="X330" s="77"/>
      <c r="Y330" s="77"/>
    </row>
    <row r="331" spans="24:25" s="9" customFormat="1">
      <c r="X331" s="77"/>
      <c r="Y331" s="77"/>
    </row>
    <row r="332" spans="24:25" s="9" customFormat="1">
      <c r="X332" s="77"/>
      <c r="Y332" s="77"/>
    </row>
    <row r="333" spans="24:25" s="9" customFormat="1">
      <c r="X333" s="77"/>
      <c r="Y333" s="77"/>
    </row>
    <row r="334" spans="24:25" s="9" customFormat="1">
      <c r="X334" s="77"/>
      <c r="Y334" s="77"/>
    </row>
    <row r="335" spans="24:25" s="9" customFormat="1">
      <c r="X335" s="77"/>
      <c r="Y335" s="77"/>
    </row>
    <row r="336" spans="24:25" s="9" customFormat="1">
      <c r="X336" s="77"/>
      <c r="Y336" s="77"/>
    </row>
    <row r="337" spans="24:25" s="9" customFormat="1">
      <c r="X337" s="77"/>
      <c r="Y337" s="77"/>
    </row>
    <row r="338" spans="24:25" s="9" customFormat="1">
      <c r="X338" s="77"/>
      <c r="Y338" s="77"/>
    </row>
    <row r="339" spans="24:25" s="9" customFormat="1">
      <c r="X339" s="77"/>
      <c r="Y339" s="77"/>
    </row>
    <row r="340" spans="24:25" s="9" customFormat="1">
      <c r="X340" s="77"/>
      <c r="Y340" s="77"/>
    </row>
    <row r="341" spans="24:25" s="9" customFormat="1">
      <c r="X341" s="77"/>
      <c r="Y341" s="77"/>
    </row>
    <row r="342" spans="24:25" s="9" customFormat="1">
      <c r="X342" s="77"/>
      <c r="Y342" s="77"/>
    </row>
    <row r="343" spans="24:25" s="9" customFormat="1">
      <c r="X343" s="77"/>
      <c r="Y343" s="77"/>
    </row>
    <row r="344" spans="24:25" s="9" customFormat="1">
      <c r="X344" s="77"/>
      <c r="Y344" s="77"/>
    </row>
    <row r="345" spans="24:25" s="9" customFormat="1">
      <c r="X345" s="77"/>
      <c r="Y345" s="77"/>
    </row>
    <row r="346" spans="24:25" s="9" customFormat="1">
      <c r="X346" s="77"/>
      <c r="Y346" s="77"/>
    </row>
    <row r="347" spans="24:25" s="9" customFormat="1">
      <c r="X347" s="77"/>
      <c r="Y347" s="77"/>
    </row>
    <row r="348" spans="24:25" s="9" customFormat="1">
      <c r="X348" s="77"/>
      <c r="Y348" s="77"/>
    </row>
    <row r="349" spans="24:25" s="9" customFormat="1">
      <c r="X349" s="77"/>
      <c r="Y349" s="77"/>
    </row>
    <row r="350" spans="24:25" s="9" customFormat="1">
      <c r="X350" s="77"/>
      <c r="Y350" s="77"/>
    </row>
    <row r="351" spans="24:25" s="9" customFormat="1">
      <c r="X351" s="77"/>
      <c r="Y351" s="77"/>
    </row>
    <row r="352" spans="24:25" s="9" customFormat="1">
      <c r="X352" s="77"/>
      <c r="Y352" s="77"/>
    </row>
    <row r="353" spans="24:25" s="9" customFormat="1">
      <c r="X353" s="77"/>
      <c r="Y353" s="77"/>
    </row>
    <row r="354" spans="24:25" s="9" customFormat="1">
      <c r="X354" s="77"/>
      <c r="Y354" s="77"/>
    </row>
    <row r="355" spans="24:25" s="9" customFormat="1">
      <c r="X355" s="77"/>
      <c r="Y355" s="77"/>
    </row>
    <row r="356" spans="24:25" s="9" customFormat="1">
      <c r="X356" s="77"/>
      <c r="Y356" s="77"/>
    </row>
    <row r="357" spans="24:25" s="9" customFormat="1">
      <c r="X357" s="77"/>
      <c r="Y357" s="77"/>
    </row>
    <row r="358" spans="24:25" s="9" customFormat="1">
      <c r="X358" s="77"/>
      <c r="Y358" s="77"/>
    </row>
  </sheetData>
  <hyperlinks>
    <hyperlink ref="AB151" location="ocf" display="ocf" xr:uid="{00000000-0004-0000-0100-000000000000}"/>
  </hyperlinks>
  <pageMargins left="0.70866141732283472" right="0.70866141732283472" top="0.74803149606299213" bottom="0.74803149606299213" header="0.31496062992125984" footer="0.31496062992125984"/>
  <pageSetup paperSize="9" scale="70" orientation="landscape" r:id="rId1"/>
  <ignoredErrors>
    <ignoredError sqref="S59:S6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696"/>
  <sheetViews>
    <sheetView zoomScaleNormal="100" workbookViewId="0">
      <selection activeCell="B1" sqref="B1"/>
    </sheetView>
  </sheetViews>
  <sheetFormatPr defaultRowHeight="15"/>
  <cols>
    <col min="1" max="1" width="9.140625" style="9"/>
    <col min="2" max="2" width="44.7109375" customWidth="1"/>
    <col min="3" max="19" width="12.7109375" customWidth="1"/>
    <col min="20" max="20" width="9.140625" style="9"/>
    <col min="21" max="21" width="9.140625" style="77"/>
    <col min="22" max="55" width="9.140625" style="9"/>
  </cols>
  <sheetData>
    <row r="1" spans="2:21" s="9" customFormat="1">
      <c r="B1" s="8" t="s">
        <v>105</v>
      </c>
      <c r="C1" s="8"/>
      <c r="D1" s="8"/>
      <c r="E1" s="8"/>
      <c r="F1" s="8"/>
      <c r="G1" s="8"/>
      <c r="H1" s="8"/>
      <c r="I1" s="8"/>
      <c r="J1" s="8"/>
      <c r="K1" s="8"/>
      <c r="L1" s="8"/>
      <c r="M1" s="8"/>
      <c r="N1" s="8"/>
      <c r="O1" s="8"/>
      <c r="U1" s="77"/>
    </row>
    <row r="2" spans="2:21" s="9" customFormat="1">
      <c r="B2" s="8"/>
      <c r="C2" s="8"/>
      <c r="D2" s="8"/>
      <c r="E2" s="8"/>
      <c r="F2" s="8"/>
      <c r="G2" s="8"/>
      <c r="H2" s="8"/>
      <c r="I2" s="8"/>
      <c r="J2" s="8"/>
      <c r="K2" s="8"/>
      <c r="L2" s="8"/>
      <c r="M2" s="8"/>
      <c r="N2" s="8"/>
      <c r="O2" s="8"/>
      <c r="U2" s="77"/>
    </row>
    <row r="3" spans="2:21">
      <c r="B3" s="1" t="s">
        <v>70</v>
      </c>
      <c r="C3" s="6" t="s">
        <v>89</v>
      </c>
      <c r="D3" s="6">
        <v>44561</v>
      </c>
      <c r="E3" s="6" t="s">
        <v>87</v>
      </c>
      <c r="F3" s="6" t="s">
        <v>88</v>
      </c>
      <c r="G3" s="6" t="s">
        <v>89</v>
      </c>
      <c r="H3" s="6" t="s">
        <v>90</v>
      </c>
      <c r="I3" s="6" t="s">
        <v>87</v>
      </c>
      <c r="J3" s="6" t="s">
        <v>88</v>
      </c>
      <c r="K3" s="6" t="s">
        <v>89</v>
      </c>
      <c r="L3" s="6" t="s">
        <v>90</v>
      </c>
      <c r="M3" s="6" t="s">
        <v>87</v>
      </c>
      <c r="N3" s="6" t="s">
        <v>88</v>
      </c>
      <c r="O3" s="6" t="s">
        <v>89</v>
      </c>
      <c r="P3" s="6" t="s">
        <v>90</v>
      </c>
      <c r="Q3" s="6" t="s">
        <v>87</v>
      </c>
      <c r="R3" s="6" t="s">
        <v>88</v>
      </c>
      <c r="S3" s="6" t="s">
        <v>89</v>
      </c>
    </row>
    <row r="4" spans="2:21">
      <c r="B4" s="5"/>
      <c r="C4" s="5">
        <v>2021</v>
      </c>
      <c r="D4" s="5">
        <v>2020</v>
      </c>
      <c r="E4" s="5">
        <v>2020</v>
      </c>
      <c r="F4" s="5">
        <v>2020</v>
      </c>
      <c r="G4" s="7">
        <v>2020</v>
      </c>
      <c r="H4" s="7">
        <v>2019</v>
      </c>
      <c r="I4" s="7">
        <v>2019</v>
      </c>
      <c r="J4" s="5">
        <v>2019</v>
      </c>
      <c r="K4" s="7">
        <v>2019</v>
      </c>
      <c r="L4" s="7">
        <v>2018</v>
      </c>
      <c r="M4" s="7">
        <v>2018</v>
      </c>
      <c r="N4" s="7">
        <v>2018</v>
      </c>
      <c r="O4" s="7">
        <v>2018</v>
      </c>
      <c r="P4" s="7">
        <v>2017</v>
      </c>
      <c r="Q4" s="7">
        <v>2017</v>
      </c>
      <c r="R4" s="7">
        <v>2017</v>
      </c>
      <c r="S4" s="7">
        <v>2017</v>
      </c>
      <c r="U4" s="78"/>
    </row>
    <row r="5" spans="2:21" s="9" customFormat="1">
      <c r="B5" s="26" t="s">
        <v>122</v>
      </c>
      <c r="C5" s="26"/>
      <c r="D5" s="26"/>
      <c r="E5" s="26"/>
      <c r="F5" s="26"/>
      <c r="G5" s="26"/>
      <c r="H5" s="26"/>
      <c r="I5" s="26"/>
      <c r="J5" s="26"/>
      <c r="K5" s="26"/>
      <c r="L5" s="26"/>
      <c r="M5" s="26"/>
      <c r="N5" s="26"/>
      <c r="O5" s="26"/>
      <c r="P5" s="52"/>
      <c r="Q5" s="52"/>
      <c r="R5" s="52"/>
      <c r="S5" s="52"/>
      <c r="U5" s="77"/>
    </row>
    <row r="6" spans="2:21" s="9" customFormat="1">
      <c r="B6" s="20" t="s">
        <v>71</v>
      </c>
      <c r="C6" s="29">
        <v>11311</v>
      </c>
      <c r="D6" s="29">
        <v>11928</v>
      </c>
      <c r="E6" s="29">
        <v>12543</v>
      </c>
      <c r="F6" s="29">
        <v>12819</v>
      </c>
      <c r="G6" s="29">
        <v>13794</v>
      </c>
      <c r="H6" s="29">
        <v>13306</v>
      </c>
      <c r="I6" s="29">
        <v>13801</v>
      </c>
      <c r="J6" s="29">
        <v>13340</v>
      </c>
      <c r="K6" s="29">
        <v>13282</v>
      </c>
      <c r="L6" s="29">
        <v>10612</v>
      </c>
      <c r="M6" s="29">
        <v>10039</v>
      </c>
      <c r="N6" s="29">
        <v>10015</v>
      </c>
      <c r="O6" s="29">
        <v>9703</v>
      </c>
      <c r="P6" s="29">
        <v>9444</v>
      </c>
      <c r="Q6" s="29">
        <v>8855</v>
      </c>
      <c r="R6" s="29">
        <v>9045</v>
      </c>
      <c r="S6" s="29">
        <v>9181</v>
      </c>
      <c r="U6" s="77"/>
    </row>
    <row r="7" spans="2:21" s="9" customFormat="1">
      <c r="B7" s="20" t="s">
        <v>108</v>
      </c>
      <c r="C7" s="29">
        <v>18423</v>
      </c>
      <c r="D7" s="29">
        <v>17867</v>
      </c>
      <c r="E7" s="29">
        <v>18937</v>
      </c>
      <c r="F7" s="29">
        <v>19103</v>
      </c>
      <c r="G7" s="29">
        <v>20325</v>
      </c>
      <c r="H7" s="29">
        <v>19198</v>
      </c>
      <c r="I7" s="29">
        <v>21448</v>
      </c>
      <c r="J7" s="29">
        <v>20370</v>
      </c>
      <c r="K7" s="29">
        <v>20203</v>
      </c>
      <c r="L7" s="29">
        <v>19100</v>
      </c>
      <c r="M7" s="29">
        <v>19068</v>
      </c>
      <c r="N7" s="29">
        <v>19208</v>
      </c>
      <c r="O7" s="29">
        <v>18862</v>
      </c>
      <c r="P7" s="29">
        <v>18127</v>
      </c>
      <c r="Q7" s="29">
        <v>17925</v>
      </c>
      <c r="R7" s="29">
        <v>18245</v>
      </c>
      <c r="S7" s="29">
        <v>18197</v>
      </c>
      <c r="U7" s="77"/>
    </row>
    <row r="8" spans="2:21" s="9" customFormat="1">
      <c r="B8" s="20" t="s">
        <v>109</v>
      </c>
      <c r="C8" s="29">
        <v>4499</v>
      </c>
      <c r="D8" s="29">
        <v>4675</v>
      </c>
      <c r="E8" s="29">
        <v>5018</v>
      </c>
      <c r="F8" s="29">
        <v>5129</v>
      </c>
      <c r="G8" s="29">
        <v>5530</v>
      </c>
      <c r="H8" s="29">
        <v>5289</v>
      </c>
      <c r="I8" s="29">
        <v>5782</v>
      </c>
      <c r="J8" s="29">
        <v>5309</v>
      </c>
      <c r="K8" s="29">
        <v>5268</v>
      </c>
      <c r="L8" s="29">
        <v>5013</v>
      </c>
      <c r="M8" s="29">
        <v>5041</v>
      </c>
      <c r="N8" s="29">
        <v>5079</v>
      </c>
      <c r="O8" s="29">
        <v>5063</v>
      </c>
      <c r="P8" s="29">
        <v>4843</v>
      </c>
      <c r="Q8" s="29">
        <v>4694</v>
      </c>
      <c r="R8" s="29">
        <v>4817</v>
      </c>
      <c r="S8" s="29">
        <v>4852</v>
      </c>
      <c r="U8" s="77"/>
    </row>
    <row r="9" spans="2:21" s="9" customFormat="1">
      <c r="B9" s="20" t="s">
        <v>110</v>
      </c>
      <c r="C9" s="29">
        <v>39</v>
      </c>
      <c r="D9" s="29">
        <v>104</v>
      </c>
      <c r="E9" s="29">
        <v>105</v>
      </c>
      <c r="F9" s="29">
        <v>106</v>
      </c>
      <c r="G9" s="29">
        <v>110</v>
      </c>
      <c r="H9" s="29">
        <v>108</v>
      </c>
      <c r="I9" s="29">
        <v>98</v>
      </c>
      <c r="J9" s="29">
        <v>96</v>
      </c>
      <c r="K9" s="29">
        <v>93</v>
      </c>
      <c r="L9" s="29">
        <v>81</v>
      </c>
      <c r="M9" s="29">
        <v>84</v>
      </c>
      <c r="N9" s="29">
        <v>84</v>
      </c>
      <c r="O9" s="29">
        <v>82</v>
      </c>
      <c r="P9" s="29">
        <v>76</v>
      </c>
      <c r="Q9" s="29">
        <v>71</v>
      </c>
      <c r="R9" s="29">
        <v>70</v>
      </c>
      <c r="S9" s="29">
        <v>68</v>
      </c>
      <c r="U9" s="77"/>
    </row>
    <row r="10" spans="2:21" s="9" customFormat="1">
      <c r="B10" s="20" t="s">
        <v>111</v>
      </c>
      <c r="C10" s="29">
        <v>12</v>
      </c>
      <c r="D10" s="29">
        <v>62</v>
      </c>
      <c r="E10" s="29">
        <v>87</v>
      </c>
      <c r="F10" s="29">
        <v>44</v>
      </c>
      <c r="G10" s="29">
        <v>46</v>
      </c>
      <c r="H10" s="29">
        <v>46</v>
      </c>
      <c r="I10" s="29">
        <v>60</v>
      </c>
      <c r="J10" s="29">
        <v>52</v>
      </c>
      <c r="K10" s="29">
        <v>52</v>
      </c>
      <c r="L10" s="29">
        <v>67</v>
      </c>
      <c r="M10" s="29">
        <v>104</v>
      </c>
      <c r="N10" s="29">
        <v>92</v>
      </c>
      <c r="O10" s="29">
        <v>51</v>
      </c>
      <c r="P10" s="29">
        <v>57</v>
      </c>
      <c r="Q10" s="29">
        <v>72</v>
      </c>
      <c r="R10" s="29">
        <v>65</v>
      </c>
      <c r="S10" s="29">
        <v>64</v>
      </c>
      <c r="U10" s="77"/>
    </row>
    <row r="11" spans="2:21" s="9" customFormat="1">
      <c r="B11" s="20" t="s">
        <v>136</v>
      </c>
      <c r="C11" s="29">
        <v>591</v>
      </c>
      <c r="D11" s="29">
        <v>742</v>
      </c>
      <c r="E11" s="29">
        <v>954</v>
      </c>
      <c r="F11" s="29">
        <v>993</v>
      </c>
      <c r="G11" s="29">
        <v>964</v>
      </c>
      <c r="H11" s="29">
        <v>941</v>
      </c>
      <c r="I11" s="29">
        <v>819</v>
      </c>
      <c r="J11" s="29">
        <v>854</v>
      </c>
      <c r="K11" s="29">
        <v>792</v>
      </c>
      <c r="L11" s="29">
        <v>692</v>
      </c>
      <c r="M11" s="29">
        <v>698</v>
      </c>
      <c r="N11" s="29">
        <v>786</v>
      </c>
      <c r="O11" s="29">
        <v>780</v>
      </c>
      <c r="P11" s="29">
        <v>718</v>
      </c>
      <c r="Q11" s="29">
        <v>652</v>
      </c>
      <c r="R11" s="29">
        <v>726</v>
      </c>
      <c r="S11" s="29">
        <v>773</v>
      </c>
      <c r="U11" s="77"/>
    </row>
    <row r="12" spans="2:21" s="9" customFormat="1">
      <c r="B12" s="27" t="s">
        <v>72</v>
      </c>
      <c r="C12" s="31">
        <f t="shared" ref="C12:P12" si="0">SUM(C6:C11)</f>
        <v>34875</v>
      </c>
      <c r="D12" s="31">
        <f t="shared" si="0"/>
        <v>35378</v>
      </c>
      <c r="E12" s="31">
        <f t="shared" si="0"/>
        <v>37644</v>
      </c>
      <c r="F12" s="31">
        <f t="shared" si="0"/>
        <v>38194</v>
      </c>
      <c r="G12" s="31">
        <f t="shared" si="0"/>
        <v>40769</v>
      </c>
      <c r="H12" s="31">
        <f t="shared" si="0"/>
        <v>38888</v>
      </c>
      <c r="I12" s="31">
        <f t="shared" si="0"/>
        <v>42008</v>
      </c>
      <c r="J12" s="31">
        <f t="shared" si="0"/>
        <v>40021</v>
      </c>
      <c r="K12" s="31">
        <f t="shared" si="0"/>
        <v>39690</v>
      </c>
      <c r="L12" s="31">
        <f t="shared" si="0"/>
        <v>35565</v>
      </c>
      <c r="M12" s="31">
        <f t="shared" si="0"/>
        <v>35034</v>
      </c>
      <c r="N12" s="31">
        <f t="shared" si="0"/>
        <v>35264</v>
      </c>
      <c r="O12" s="31">
        <f t="shared" si="0"/>
        <v>34541</v>
      </c>
      <c r="P12" s="31">
        <f t="shared" si="0"/>
        <v>33265</v>
      </c>
      <c r="Q12" s="31">
        <f t="shared" ref="Q12:S12" si="1">SUM(Q6:Q11)</f>
        <v>32269</v>
      </c>
      <c r="R12" s="31">
        <f t="shared" si="1"/>
        <v>32968</v>
      </c>
      <c r="S12" s="31">
        <f t="shared" si="1"/>
        <v>33135</v>
      </c>
      <c r="U12" s="77"/>
    </row>
    <row r="13" spans="2:21" s="9" customFormat="1">
      <c r="B13" s="26" t="s">
        <v>123</v>
      </c>
      <c r="C13" s="26"/>
      <c r="D13" s="26"/>
      <c r="E13" s="26"/>
      <c r="F13" s="26"/>
      <c r="G13" s="26"/>
      <c r="H13" s="26"/>
      <c r="I13" s="26"/>
      <c r="J13" s="26"/>
      <c r="K13" s="26"/>
      <c r="L13" s="26"/>
      <c r="M13" s="26"/>
      <c r="N13" s="26"/>
      <c r="O13" s="26"/>
      <c r="P13" s="50"/>
      <c r="Q13" s="45"/>
      <c r="R13" s="45"/>
      <c r="S13" s="45"/>
      <c r="U13" s="77"/>
    </row>
    <row r="14" spans="2:21" s="9" customFormat="1">
      <c r="B14" s="20" t="s">
        <v>73</v>
      </c>
      <c r="C14" s="29">
        <v>5099</v>
      </c>
      <c r="D14" s="29">
        <v>5263</v>
      </c>
      <c r="E14" s="29">
        <v>5674</v>
      </c>
      <c r="F14" s="29">
        <v>6190</v>
      </c>
      <c r="G14" s="29">
        <v>6675</v>
      </c>
      <c r="H14" s="29">
        <v>6361</v>
      </c>
      <c r="I14" s="29">
        <v>6863</v>
      </c>
      <c r="J14" s="29">
        <v>6697</v>
      </c>
      <c r="K14" s="29">
        <v>6510</v>
      </c>
      <c r="L14" s="29">
        <v>6142</v>
      </c>
      <c r="M14" s="29">
        <v>6110</v>
      </c>
      <c r="N14" s="29">
        <v>5969</v>
      </c>
      <c r="O14" s="29">
        <v>5649</v>
      </c>
      <c r="P14" s="29">
        <v>5383</v>
      </c>
      <c r="Q14" s="29">
        <v>5184</v>
      </c>
      <c r="R14" s="29">
        <v>5191</v>
      </c>
      <c r="S14" s="29">
        <v>5114</v>
      </c>
      <c r="U14" s="77"/>
    </row>
    <row r="15" spans="2:21" s="9" customFormat="1">
      <c r="B15" s="20" t="s">
        <v>74</v>
      </c>
      <c r="C15" s="29">
        <v>7023</v>
      </c>
      <c r="D15" s="29">
        <v>6250</v>
      </c>
      <c r="E15" s="29">
        <v>6793</v>
      </c>
      <c r="F15" s="29">
        <v>6671</v>
      </c>
      <c r="G15" s="29">
        <v>7821</v>
      </c>
      <c r="H15" s="29">
        <v>6833</v>
      </c>
      <c r="I15" s="29">
        <v>7759</v>
      </c>
      <c r="J15" s="29">
        <v>7874</v>
      </c>
      <c r="K15" s="29">
        <v>7928</v>
      </c>
      <c r="L15" s="29">
        <v>6422</v>
      </c>
      <c r="M15" s="29">
        <v>7366</v>
      </c>
      <c r="N15" s="29">
        <v>7653</v>
      </c>
      <c r="O15" s="29">
        <v>7429</v>
      </c>
      <c r="P15" s="29">
        <v>6235</v>
      </c>
      <c r="Q15" s="29">
        <v>6440</v>
      </c>
      <c r="R15" s="29">
        <v>7000</v>
      </c>
      <c r="S15" s="29">
        <v>7025</v>
      </c>
      <c r="U15" s="77"/>
    </row>
    <row r="16" spans="2:21" s="9" customFormat="1">
      <c r="B16" s="20" t="s">
        <v>112</v>
      </c>
      <c r="C16" s="29">
        <v>887</v>
      </c>
      <c r="D16" s="29">
        <v>884</v>
      </c>
      <c r="E16" s="29">
        <v>1075</v>
      </c>
      <c r="F16" s="29">
        <v>1061</v>
      </c>
      <c r="G16" s="29">
        <v>1144</v>
      </c>
      <c r="H16" s="29">
        <v>1109</v>
      </c>
      <c r="I16" s="29">
        <v>1188</v>
      </c>
      <c r="J16" s="29">
        <v>1198</v>
      </c>
      <c r="K16" s="29">
        <v>1127</v>
      </c>
      <c r="L16" s="29">
        <v>1038</v>
      </c>
      <c r="M16" s="29">
        <v>1078</v>
      </c>
      <c r="N16" s="29">
        <v>1036</v>
      </c>
      <c r="O16" s="29">
        <v>1077</v>
      </c>
      <c r="P16" s="29">
        <v>891</v>
      </c>
      <c r="Q16" s="29">
        <v>910</v>
      </c>
      <c r="R16" s="29">
        <v>820</v>
      </c>
      <c r="S16" s="29">
        <v>876</v>
      </c>
      <c r="U16" s="77"/>
    </row>
    <row r="17" spans="2:21" s="9" customFormat="1">
      <c r="B17" s="20" t="s">
        <v>113</v>
      </c>
      <c r="C17" s="29">
        <v>80</v>
      </c>
      <c r="D17" s="29">
        <v>233</v>
      </c>
      <c r="E17" s="29">
        <v>129</v>
      </c>
      <c r="F17" s="29">
        <v>305</v>
      </c>
      <c r="G17" s="29">
        <v>211</v>
      </c>
      <c r="H17" s="29">
        <v>286</v>
      </c>
      <c r="I17" s="29">
        <v>81</v>
      </c>
      <c r="J17" s="29">
        <v>258</v>
      </c>
      <c r="K17" s="29">
        <v>164</v>
      </c>
      <c r="L17" s="29">
        <v>74</v>
      </c>
      <c r="M17" s="29">
        <v>285</v>
      </c>
      <c r="N17" s="29">
        <v>108</v>
      </c>
      <c r="O17" s="29">
        <v>297</v>
      </c>
      <c r="P17" s="29">
        <v>844</v>
      </c>
      <c r="Q17" s="29">
        <v>305</v>
      </c>
      <c r="R17" s="29">
        <v>459</v>
      </c>
      <c r="S17" s="29">
        <v>520</v>
      </c>
      <c r="U17" s="77"/>
    </row>
    <row r="18" spans="2:21" s="9" customFormat="1">
      <c r="B18" s="20" t="s">
        <v>75</v>
      </c>
      <c r="C18" s="29">
        <v>4788</v>
      </c>
      <c r="D18" s="29">
        <v>5756</v>
      </c>
      <c r="E18" s="29">
        <v>7782</v>
      </c>
      <c r="F18" s="29">
        <v>6413</v>
      </c>
      <c r="G18" s="29">
        <v>4102</v>
      </c>
      <c r="H18" s="29">
        <v>2694</v>
      </c>
      <c r="I18" s="29">
        <v>2587</v>
      </c>
      <c r="J18" s="29">
        <v>2299</v>
      </c>
      <c r="K18" s="29">
        <v>2384</v>
      </c>
      <c r="L18" s="29">
        <v>2341</v>
      </c>
      <c r="M18" s="29">
        <v>2368</v>
      </c>
      <c r="N18" s="29">
        <v>2177</v>
      </c>
      <c r="O18" s="29">
        <v>2446</v>
      </c>
      <c r="P18" s="29">
        <v>1994</v>
      </c>
      <c r="Q18" s="29">
        <v>2045</v>
      </c>
      <c r="R18" s="29">
        <v>2096</v>
      </c>
      <c r="S18" s="29">
        <v>2230</v>
      </c>
      <c r="U18" s="77"/>
    </row>
    <row r="19" spans="2:21" s="9" customFormat="1">
      <c r="B19" s="27" t="s">
        <v>76</v>
      </c>
      <c r="C19" s="41">
        <f t="shared" ref="C19:D19" si="2">SUM(C14:C18)</f>
        <v>17877</v>
      </c>
      <c r="D19" s="41">
        <f t="shared" si="2"/>
        <v>18386</v>
      </c>
      <c r="E19" s="41">
        <f t="shared" ref="E19:K19" si="3">SUM(E14:E18)</f>
        <v>21453</v>
      </c>
      <c r="F19" s="41">
        <f t="shared" si="3"/>
        <v>20640</v>
      </c>
      <c r="G19" s="41">
        <f t="shared" si="3"/>
        <v>19953</v>
      </c>
      <c r="H19" s="41">
        <f t="shared" si="3"/>
        <v>17283</v>
      </c>
      <c r="I19" s="41">
        <f t="shared" si="3"/>
        <v>18478</v>
      </c>
      <c r="J19" s="41">
        <f t="shared" si="3"/>
        <v>18326</v>
      </c>
      <c r="K19" s="41">
        <f t="shared" si="3"/>
        <v>18113</v>
      </c>
      <c r="L19" s="41">
        <f t="shared" ref="L19:Q19" si="4">SUM(L14:L18)</f>
        <v>16017</v>
      </c>
      <c r="M19" s="41">
        <f t="shared" si="4"/>
        <v>17207</v>
      </c>
      <c r="N19" s="41">
        <f t="shared" si="4"/>
        <v>16943</v>
      </c>
      <c r="O19" s="41">
        <f t="shared" si="4"/>
        <v>16898</v>
      </c>
      <c r="P19" s="41">
        <f t="shared" si="4"/>
        <v>15347</v>
      </c>
      <c r="Q19" s="41">
        <f t="shared" si="4"/>
        <v>14884</v>
      </c>
      <c r="R19" s="41">
        <f t="shared" ref="R19:S19" si="5">SUM(R14:R18)</f>
        <v>15566</v>
      </c>
      <c r="S19" s="41">
        <f t="shared" si="5"/>
        <v>15765</v>
      </c>
      <c r="U19" s="77"/>
    </row>
    <row r="20" spans="2:21" s="9" customFormat="1">
      <c r="B20" s="20" t="s">
        <v>289</v>
      </c>
      <c r="C20" s="29">
        <v>2848</v>
      </c>
      <c r="D20" s="49">
        <v>0</v>
      </c>
      <c r="E20" s="49">
        <v>0</v>
      </c>
      <c r="F20" s="49">
        <v>0</v>
      </c>
      <c r="G20" s="49">
        <v>0</v>
      </c>
      <c r="H20" s="49">
        <v>0</v>
      </c>
      <c r="I20" s="49">
        <v>0</v>
      </c>
      <c r="J20" s="49">
        <v>0</v>
      </c>
      <c r="K20" s="49">
        <v>0</v>
      </c>
      <c r="L20" s="49">
        <v>0</v>
      </c>
      <c r="M20" s="49">
        <v>0</v>
      </c>
      <c r="N20" s="49">
        <v>0</v>
      </c>
      <c r="O20" s="49">
        <v>0</v>
      </c>
      <c r="P20" s="49">
        <v>0</v>
      </c>
      <c r="Q20" s="49">
        <v>0</v>
      </c>
      <c r="R20" s="49">
        <v>0</v>
      </c>
      <c r="S20" s="49">
        <v>0</v>
      </c>
      <c r="U20" s="77"/>
    </row>
    <row r="21" spans="2:21" s="9" customFormat="1">
      <c r="B21" s="27" t="s">
        <v>57</v>
      </c>
      <c r="C21" s="41">
        <f t="shared" ref="C21:D21" si="6">C12+C19+C20</f>
        <v>55600</v>
      </c>
      <c r="D21" s="41">
        <f t="shared" si="6"/>
        <v>53764</v>
      </c>
      <c r="E21" s="41">
        <f t="shared" ref="E21:F21" si="7">E12+E19+E20</f>
        <v>59097</v>
      </c>
      <c r="F21" s="41">
        <f t="shared" si="7"/>
        <v>58834</v>
      </c>
      <c r="G21" s="41">
        <f t="shared" ref="G21:I21" si="8">G12+G19+G20</f>
        <v>60722</v>
      </c>
      <c r="H21" s="41">
        <f t="shared" si="8"/>
        <v>56171</v>
      </c>
      <c r="I21" s="41">
        <f t="shared" si="8"/>
        <v>60486</v>
      </c>
      <c r="J21" s="41">
        <f t="shared" ref="J21:Q21" si="9">J12+J19+J20</f>
        <v>58347</v>
      </c>
      <c r="K21" s="41">
        <f t="shared" si="9"/>
        <v>57803</v>
      </c>
      <c r="L21" s="41">
        <f t="shared" si="9"/>
        <v>51582</v>
      </c>
      <c r="M21" s="41">
        <f t="shared" si="9"/>
        <v>52241</v>
      </c>
      <c r="N21" s="41">
        <f t="shared" si="9"/>
        <v>52207</v>
      </c>
      <c r="O21" s="41">
        <f t="shared" si="9"/>
        <v>51439</v>
      </c>
      <c r="P21" s="41">
        <f t="shared" si="9"/>
        <v>48612</v>
      </c>
      <c r="Q21" s="41">
        <f t="shared" si="9"/>
        <v>47153</v>
      </c>
      <c r="R21" s="41">
        <f t="shared" ref="R21:S21" si="10">R12+R19+R20</f>
        <v>48534</v>
      </c>
      <c r="S21" s="41">
        <f t="shared" si="10"/>
        <v>48900</v>
      </c>
      <c r="U21" s="77"/>
    </row>
    <row r="22" spans="2:21" s="9" customFormat="1">
      <c r="B22" s="86"/>
      <c r="C22" s="86"/>
      <c r="D22" s="86"/>
      <c r="E22" s="86"/>
      <c r="F22" s="86"/>
      <c r="G22" s="86"/>
      <c r="H22" s="86"/>
      <c r="I22" s="86"/>
      <c r="J22" s="86"/>
      <c r="K22" s="86"/>
      <c r="L22" s="86"/>
      <c r="M22" s="86"/>
      <c r="N22" s="86"/>
      <c r="O22" s="86"/>
      <c r="P22" s="47"/>
      <c r="Q22" s="47"/>
      <c r="R22" s="47"/>
      <c r="S22" s="47"/>
      <c r="U22" s="77"/>
    </row>
    <row r="23" spans="2:21" s="9" customFormat="1">
      <c r="B23" s="10"/>
      <c r="C23" s="10"/>
      <c r="D23" s="10"/>
      <c r="E23" s="10"/>
      <c r="F23" s="10"/>
      <c r="G23" s="10"/>
      <c r="H23" s="10"/>
      <c r="I23" s="10"/>
      <c r="J23" s="10"/>
      <c r="K23" s="10"/>
      <c r="L23" s="10"/>
      <c r="M23" s="10"/>
      <c r="N23" s="10"/>
      <c r="O23" s="10"/>
      <c r="P23" s="13"/>
      <c r="Q23" s="29"/>
      <c r="R23" s="29"/>
      <c r="S23" s="29"/>
      <c r="U23" s="77"/>
    </row>
    <row r="24" spans="2:21" s="9" customFormat="1">
      <c r="B24" s="27" t="s">
        <v>114</v>
      </c>
      <c r="C24" s="41">
        <v>31027</v>
      </c>
      <c r="D24" s="41">
        <v>28953</v>
      </c>
      <c r="E24" s="41">
        <v>29887</v>
      </c>
      <c r="F24" s="41">
        <v>29622</v>
      </c>
      <c r="G24" s="41">
        <v>30764</v>
      </c>
      <c r="H24" s="41">
        <v>28861</v>
      </c>
      <c r="I24" s="41">
        <v>32116</v>
      </c>
      <c r="J24" s="41">
        <v>30946</v>
      </c>
      <c r="K24" s="41">
        <v>29988</v>
      </c>
      <c r="L24" s="41">
        <v>29767</v>
      </c>
      <c r="M24" s="41">
        <v>29535</v>
      </c>
      <c r="N24" s="41">
        <v>29312</v>
      </c>
      <c r="O24" s="41">
        <v>29302</v>
      </c>
      <c r="P24" s="41">
        <v>27216</v>
      </c>
      <c r="Q24" s="41">
        <v>26103</v>
      </c>
      <c r="R24" s="41">
        <v>25939</v>
      </c>
      <c r="S24" s="41">
        <v>26309</v>
      </c>
      <c r="U24" s="77"/>
    </row>
    <row r="25" spans="2:21" s="9" customFormat="1">
      <c r="B25" s="26" t="s">
        <v>115</v>
      </c>
      <c r="C25" s="26"/>
      <c r="D25" s="26"/>
      <c r="E25" s="26"/>
      <c r="F25" s="26"/>
      <c r="G25" s="26"/>
      <c r="H25" s="26"/>
      <c r="I25" s="26"/>
      <c r="J25" s="26"/>
      <c r="K25" s="26"/>
      <c r="L25" s="26"/>
      <c r="M25" s="26"/>
      <c r="N25" s="26"/>
      <c r="O25" s="26"/>
      <c r="P25" s="13"/>
      <c r="Q25" s="29"/>
      <c r="R25" s="29"/>
      <c r="S25" s="29"/>
      <c r="U25" s="77"/>
    </row>
    <row r="26" spans="2:21" s="9" customFormat="1">
      <c r="B26" s="20" t="s">
        <v>116</v>
      </c>
      <c r="C26" s="29">
        <v>9747</v>
      </c>
      <c r="D26" s="29">
        <v>10718</v>
      </c>
      <c r="E26" s="29">
        <v>13798</v>
      </c>
      <c r="F26" s="29">
        <v>14724</v>
      </c>
      <c r="G26" s="29">
        <v>13603</v>
      </c>
      <c r="H26" s="29">
        <v>13063</v>
      </c>
      <c r="I26" s="29">
        <v>13217</v>
      </c>
      <c r="J26" s="29">
        <v>12391</v>
      </c>
      <c r="K26" s="29">
        <v>12369</v>
      </c>
      <c r="L26" s="29">
        <v>9367</v>
      </c>
      <c r="M26" s="29">
        <v>9181</v>
      </c>
      <c r="N26" s="29">
        <v>9791</v>
      </c>
      <c r="O26" s="29">
        <v>9715</v>
      </c>
      <c r="P26" s="29">
        <v>8097</v>
      </c>
      <c r="Q26" s="29">
        <v>8758</v>
      </c>
      <c r="R26" s="29">
        <v>8745</v>
      </c>
      <c r="S26" s="29">
        <v>9480</v>
      </c>
      <c r="U26" s="77"/>
    </row>
    <row r="27" spans="2:21" s="9" customFormat="1">
      <c r="B27" s="20" t="s">
        <v>77</v>
      </c>
      <c r="C27" s="29">
        <v>223</v>
      </c>
      <c r="D27" s="29">
        <v>272</v>
      </c>
      <c r="E27" s="29">
        <v>324</v>
      </c>
      <c r="F27" s="29">
        <v>332</v>
      </c>
      <c r="G27" s="29">
        <v>301</v>
      </c>
      <c r="H27" s="29">
        <v>188</v>
      </c>
      <c r="I27" s="29">
        <v>242</v>
      </c>
      <c r="J27" s="29">
        <v>199</v>
      </c>
      <c r="K27" s="29">
        <v>136</v>
      </c>
      <c r="L27" s="29">
        <v>99</v>
      </c>
      <c r="M27" s="29">
        <v>78</v>
      </c>
      <c r="N27" s="29">
        <v>87</v>
      </c>
      <c r="O27" s="29">
        <v>53</v>
      </c>
      <c r="P27" s="29">
        <v>111</v>
      </c>
      <c r="Q27" s="29">
        <v>139</v>
      </c>
      <c r="R27" s="29">
        <v>143</v>
      </c>
      <c r="S27" s="29">
        <v>129</v>
      </c>
      <c r="U27" s="77"/>
    </row>
    <row r="28" spans="2:21" s="9" customFormat="1">
      <c r="B28" s="20" t="s">
        <v>117</v>
      </c>
      <c r="C28" s="29">
        <v>580</v>
      </c>
      <c r="D28" s="29">
        <v>619</v>
      </c>
      <c r="E28" s="29">
        <v>661</v>
      </c>
      <c r="F28" s="29">
        <v>614</v>
      </c>
      <c r="G28" s="29">
        <v>640</v>
      </c>
      <c r="H28" s="29">
        <v>604</v>
      </c>
      <c r="I28" s="29">
        <v>731</v>
      </c>
      <c r="J28" s="29">
        <v>620</v>
      </c>
      <c r="K28" s="29">
        <v>538</v>
      </c>
      <c r="L28" s="29">
        <v>530</v>
      </c>
      <c r="M28" s="29">
        <v>542</v>
      </c>
      <c r="N28" s="29">
        <v>565</v>
      </c>
      <c r="O28" s="29">
        <v>588</v>
      </c>
      <c r="P28" s="29">
        <v>570</v>
      </c>
      <c r="Q28" s="29">
        <v>602</v>
      </c>
      <c r="R28" s="29">
        <v>628</v>
      </c>
      <c r="S28" s="29">
        <v>652</v>
      </c>
      <c r="U28" s="77"/>
    </row>
    <row r="29" spans="2:21" s="9" customFormat="1">
      <c r="B29" s="20" t="s">
        <v>118</v>
      </c>
      <c r="C29" s="29">
        <v>137</v>
      </c>
      <c r="D29" s="29">
        <v>149</v>
      </c>
      <c r="E29" s="29">
        <v>153</v>
      </c>
      <c r="F29" s="29">
        <v>168</v>
      </c>
      <c r="G29" s="29">
        <v>199</v>
      </c>
      <c r="H29" s="29">
        <v>202</v>
      </c>
      <c r="I29" s="29">
        <v>222</v>
      </c>
      <c r="J29" s="29">
        <v>220</v>
      </c>
      <c r="K29" s="29">
        <v>219</v>
      </c>
      <c r="L29" s="29">
        <v>227</v>
      </c>
      <c r="M29" s="29">
        <v>222</v>
      </c>
      <c r="N29" s="29">
        <v>214</v>
      </c>
      <c r="O29" s="29">
        <v>229</v>
      </c>
      <c r="P29" s="29">
        <v>228</v>
      </c>
      <c r="Q29" s="29">
        <v>212</v>
      </c>
      <c r="R29" s="29">
        <v>219</v>
      </c>
      <c r="S29" s="29">
        <v>225</v>
      </c>
      <c r="U29" s="77"/>
    </row>
    <row r="30" spans="2:21" s="9" customFormat="1">
      <c r="B30" s="20" t="s">
        <v>119</v>
      </c>
      <c r="C30" s="29">
        <v>796</v>
      </c>
      <c r="D30" s="29">
        <v>899</v>
      </c>
      <c r="E30" s="29">
        <v>978</v>
      </c>
      <c r="F30" s="29">
        <v>1088</v>
      </c>
      <c r="G30" s="29">
        <v>1150</v>
      </c>
      <c r="H30" s="29">
        <v>1075</v>
      </c>
      <c r="I30" s="29">
        <v>1093</v>
      </c>
      <c r="J30" s="29">
        <v>1107</v>
      </c>
      <c r="K30" s="29">
        <v>1103</v>
      </c>
      <c r="L30" s="29">
        <v>944</v>
      </c>
      <c r="M30" s="29">
        <v>907</v>
      </c>
      <c r="N30" s="29">
        <v>881</v>
      </c>
      <c r="O30" s="29">
        <v>849</v>
      </c>
      <c r="P30" s="29">
        <v>791</v>
      </c>
      <c r="Q30" s="29">
        <v>828</v>
      </c>
      <c r="R30" s="29">
        <v>800</v>
      </c>
      <c r="S30" s="29">
        <v>794</v>
      </c>
      <c r="U30" s="77"/>
    </row>
    <row r="31" spans="2:21" s="9" customFormat="1">
      <c r="B31" s="27" t="s">
        <v>78</v>
      </c>
      <c r="C31" s="41">
        <f t="shared" ref="C31:Q31" si="11">SUM(C26:C30)</f>
        <v>11483</v>
      </c>
      <c r="D31" s="41">
        <f t="shared" si="11"/>
        <v>12657</v>
      </c>
      <c r="E31" s="41">
        <f t="shared" si="11"/>
        <v>15914</v>
      </c>
      <c r="F31" s="41">
        <f t="shared" si="11"/>
        <v>16926</v>
      </c>
      <c r="G31" s="41">
        <f t="shared" si="11"/>
        <v>15893</v>
      </c>
      <c r="H31" s="41">
        <f t="shared" si="11"/>
        <v>15132</v>
      </c>
      <c r="I31" s="41">
        <f t="shared" si="11"/>
        <v>15505</v>
      </c>
      <c r="J31" s="41">
        <f t="shared" si="11"/>
        <v>14537</v>
      </c>
      <c r="K31" s="41">
        <f t="shared" si="11"/>
        <v>14365</v>
      </c>
      <c r="L31" s="41">
        <f t="shared" si="11"/>
        <v>11167</v>
      </c>
      <c r="M31" s="41">
        <f t="shared" si="11"/>
        <v>10930</v>
      </c>
      <c r="N31" s="41">
        <f t="shared" si="11"/>
        <v>11538</v>
      </c>
      <c r="O31" s="41">
        <f t="shared" si="11"/>
        <v>11434</v>
      </c>
      <c r="P31" s="41">
        <f t="shared" si="11"/>
        <v>9797</v>
      </c>
      <c r="Q31" s="41">
        <f t="shared" si="11"/>
        <v>10539</v>
      </c>
      <c r="R31" s="41">
        <f t="shared" ref="R31:S31" si="12">SUM(R26:R30)</f>
        <v>10535</v>
      </c>
      <c r="S31" s="41">
        <f t="shared" si="12"/>
        <v>11280</v>
      </c>
      <c r="U31" s="77"/>
    </row>
    <row r="32" spans="2:21" s="9" customFormat="1">
      <c r="B32" s="50" t="s">
        <v>120</v>
      </c>
      <c r="C32" s="50"/>
      <c r="D32" s="50"/>
      <c r="E32" s="50"/>
      <c r="F32" s="50"/>
      <c r="G32" s="50"/>
      <c r="H32" s="50"/>
      <c r="I32" s="50"/>
      <c r="J32" s="50"/>
      <c r="K32" s="50"/>
      <c r="L32" s="50"/>
      <c r="M32" s="50"/>
      <c r="N32" s="50"/>
      <c r="O32" s="50"/>
      <c r="P32" s="50"/>
      <c r="Q32" s="45"/>
      <c r="R32" s="45"/>
      <c r="S32" s="45"/>
      <c r="U32" s="77"/>
    </row>
    <row r="33" spans="2:21" s="9" customFormat="1">
      <c r="B33" s="20" t="s">
        <v>79</v>
      </c>
      <c r="C33" s="29">
        <v>4362</v>
      </c>
      <c r="D33" s="29">
        <v>4706</v>
      </c>
      <c r="E33" s="29">
        <v>5630</v>
      </c>
      <c r="F33" s="29">
        <v>4785</v>
      </c>
      <c r="G33" s="29">
        <v>5718</v>
      </c>
      <c r="H33" s="29">
        <v>4234</v>
      </c>
      <c r="I33" s="29">
        <v>4602</v>
      </c>
      <c r="J33" s="29">
        <v>4868</v>
      </c>
      <c r="K33" s="29">
        <v>5418</v>
      </c>
      <c r="L33" s="29">
        <v>3028</v>
      </c>
      <c r="M33" s="29">
        <v>4173</v>
      </c>
      <c r="N33" s="29">
        <v>3502</v>
      </c>
      <c r="O33" s="29">
        <v>3105</v>
      </c>
      <c r="P33" s="29">
        <v>4337</v>
      </c>
      <c r="Q33" s="29">
        <v>4238</v>
      </c>
      <c r="R33" s="29">
        <v>5368</v>
      </c>
      <c r="S33" s="29">
        <v>4602</v>
      </c>
      <c r="U33" s="77"/>
    </row>
    <row r="34" spans="2:21" s="9" customFormat="1">
      <c r="B34" s="20" t="s">
        <v>121</v>
      </c>
      <c r="C34" s="29">
        <v>1262</v>
      </c>
      <c r="D34" s="29">
        <v>1138</v>
      </c>
      <c r="E34" s="29">
        <v>1380</v>
      </c>
      <c r="F34" s="29">
        <v>1265</v>
      </c>
      <c r="G34" s="29">
        <v>1294</v>
      </c>
      <c r="H34" s="29">
        <v>1234</v>
      </c>
      <c r="I34" s="29">
        <v>1228</v>
      </c>
      <c r="J34" s="29">
        <v>1214</v>
      </c>
      <c r="K34" s="29">
        <v>1160</v>
      </c>
      <c r="L34" s="29">
        <v>1098</v>
      </c>
      <c r="M34" s="29">
        <v>1287</v>
      </c>
      <c r="N34" s="29">
        <v>1226</v>
      </c>
      <c r="O34" s="29">
        <v>1262</v>
      </c>
      <c r="P34" s="29">
        <v>1134</v>
      </c>
      <c r="Q34" s="29">
        <v>966</v>
      </c>
      <c r="R34" s="29">
        <v>916</v>
      </c>
      <c r="S34" s="29">
        <v>1015</v>
      </c>
      <c r="U34" s="77"/>
    </row>
    <row r="35" spans="2:21" s="9" customFormat="1">
      <c r="B35" s="20" t="s">
        <v>80</v>
      </c>
      <c r="C35" s="29">
        <v>6246</v>
      </c>
      <c r="D35" s="29">
        <v>5987</v>
      </c>
      <c r="E35" s="29">
        <v>5868</v>
      </c>
      <c r="F35" s="29">
        <v>5839</v>
      </c>
      <c r="G35" s="29">
        <v>6684</v>
      </c>
      <c r="H35" s="29">
        <v>6317</v>
      </c>
      <c r="I35" s="29">
        <v>6699</v>
      </c>
      <c r="J35" s="29">
        <v>6455</v>
      </c>
      <c r="K35" s="29">
        <v>6554</v>
      </c>
      <c r="L35" s="29">
        <v>6233</v>
      </c>
      <c r="M35" s="29">
        <v>5905</v>
      </c>
      <c r="N35" s="29">
        <v>6173</v>
      </c>
      <c r="O35" s="29">
        <v>5893</v>
      </c>
      <c r="P35" s="29">
        <v>5699</v>
      </c>
      <c r="Q35" s="29">
        <v>5065</v>
      </c>
      <c r="R35" s="29">
        <v>5500</v>
      </c>
      <c r="S35" s="29">
        <v>5462</v>
      </c>
      <c r="U35" s="77"/>
    </row>
    <row r="36" spans="2:21" s="9" customFormat="1">
      <c r="B36" s="20" t="s">
        <v>118</v>
      </c>
      <c r="C36" s="29">
        <v>288</v>
      </c>
      <c r="D36" s="29">
        <v>323</v>
      </c>
      <c r="E36" s="29">
        <v>418</v>
      </c>
      <c r="F36" s="29">
        <v>397</v>
      </c>
      <c r="G36" s="29">
        <v>369</v>
      </c>
      <c r="H36" s="29">
        <v>393</v>
      </c>
      <c r="I36" s="29">
        <v>336</v>
      </c>
      <c r="J36" s="29">
        <v>327</v>
      </c>
      <c r="K36" s="29">
        <v>318</v>
      </c>
      <c r="L36" s="29">
        <v>289</v>
      </c>
      <c r="M36" s="29">
        <v>411</v>
      </c>
      <c r="N36" s="29">
        <v>456</v>
      </c>
      <c r="O36" s="29">
        <v>443</v>
      </c>
      <c r="P36" s="29">
        <v>429</v>
      </c>
      <c r="Q36" s="29">
        <v>242</v>
      </c>
      <c r="R36" s="29">
        <v>276</v>
      </c>
      <c r="S36" s="29">
        <v>232</v>
      </c>
      <c r="U36" s="77"/>
    </row>
    <row r="37" spans="2:21" s="9" customFormat="1">
      <c r="B37" s="27" t="s">
        <v>81</v>
      </c>
      <c r="C37" s="41">
        <f t="shared" ref="C37:D37" si="13">SUM(C33:C36)</f>
        <v>12158</v>
      </c>
      <c r="D37" s="41">
        <f t="shared" si="13"/>
        <v>12154</v>
      </c>
      <c r="E37" s="41">
        <f t="shared" ref="E37:F37" si="14">SUM(E33:E36)</f>
        <v>13296</v>
      </c>
      <c r="F37" s="41">
        <f t="shared" si="14"/>
        <v>12286</v>
      </c>
      <c r="G37" s="41">
        <f t="shared" ref="G37:J37" si="15">SUM(G33:G36)</f>
        <v>14065</v>
      </c>
      <c r="H37" s="41">
        <f t="shared" si="15"/>
        <v>12178</v>
      </c>
      <c r="I37" s="41">
        <f t="shared" si="15"/>
        <v>12865</v>
      </c>
      <c r="J37" s="41">
        <f t="shared" si="15"/>
        <v>12864</v>
      </c>
      <c r="K37" s="41">
        <f t="shared" ref="K37:P37" si="16">SUM(K33:K36)</f>
        <v>13450</v>
      </c>
      <c r="L37" s="41">
        <f t="shared" si="16"/>
        <v>10648</v>
      </c>
      <c r="M37" s="41">
        <f t="shared" si="16"/>
        <v>11776</v>
      </c>
      <c r="N37" s="41">
        <f t="shared" si="16"/>
        <v>11357</v>
      </c>
      <c r="O37" s="41">
        <f t="shared" si="16"/>
        <v>10703</v>
      </c>
      <c r="P37" s="41">
        <f t="shared" si="16"/>
        <v>11599</v>
      </c>
      <c r="Q37" s="41">
        <f t="shared" ref="Q37:S37" si="17">SUM(Q33:Q36)</f>
        <v>10511</v>
      </c>
      <c r="R37" s="41">
        <f t="shared" si="17"/>
        <v>12060</v>
      </c>
      <c r="S37" s="41">
        <f t="shared" si="17"/>
        <v>11311</v>
      </c>
      <c r="U37" s="77"/>
    </row>
    <row r="38" spans="2:21" s="9" customFormat="1">
      <c r="B38" s="124" t="s">
        <v>288</v>
      </c>
      <c r="C38" s="134">
        <v>932</v>
      </c>
      <c r="D38" s="49">
        <v>0</v>
      </c>
      <c r="E38" s="49">
        <v>0</v>
      </c>
      <c r="F38" s="49">
        <v>0</v>
      </c>
      <c r="G38" s="49">
        <v>0</v>
      </c>
      <c r="H38" s="49">
        <v>0</v>
      </c>
      <c r="I38" s="49">
        <v>0</v>
      </c>
      <c r="J38" s="49">
        <v>0</v>
      </c>
      <c r="K38" s="49">
        <v>0</v>
      </c>
      <c r="L38" s="49">
        <v>0</v>
      </c>
      <c r="M38" s="49">
        <v>0</v>
      </c>
      <c r="N38" s="49">
        <v>0</v>
      </c>
      <c r="O38" s="49">
        <v>0</v>
      </c>
      <c r="P38" s="49">
        <v>0</v>
      </c>
      <c r="Q38" s="49">
        <v>0</v>
      </c>
      <c r="R38" s="49">
        <v>0</v>
      </c>
      <c r="S38" s="49">
        <v>0</v>
      </c>
      <c r="U38" s="77"/>
    </row>
    <row r="39" spans="2:21" s="9" customFormat="1">
      <c r="B39" s="27" t="s">
        <v>82</v>
      </c>
      <c r="C39" s="41">
        <f>C24+C31+C37+C38</f>
        <v>55600</v>
      </c>
      <c r="D39" s="41">
        <f t="shared" ref="D39" si="18">D24+D31+D37</f>
        <v>53764</v>
      </c>
      <c r="E39" s="41">
        <f t="shared" ref="E39:F39" si="19">E24+E31+E37</f>
        <v>59097</v>
      </c>
      <c r="F39" s="41">
        <f t="shared" si="19"/>
        <v>58834</v>
      </c>
      <c r="G39" s="41">
        <f t="shared" ref="G39:M39" si="20">G24+G31+G37</f>
        <v>60722</v>
      </c>
      <c r="H39" s="41">
        <f t="shared" si="20"/>
        <v>56171</v>
      </c>
      <c r="I39" s="41">
        <f t="shared" si="20"/>
        <v>60486</v>
      </c>
      <c r="J39" s="41">
        <f t="shared" si="20"/>
        <v>58347</v>
      </c>
      <c r="K39" s="41">
        <f t="shared" si="20"/>
        <v>57803</v>
      </c>
      <c r="L39" s="41">
        <f t="shared" si="20"/>
        <v>51582</v>
      </c>
      <c r="M39" s="41">
        <f t="shared" si="20"/>
        <v>52241</v>
      </c>
      <c r="N39" s="41">
        <f t="shared" ref="N39:O39" si="21">N24+N31+N37</f>
        <v>52207</v>
      </c>
      <c r="O39" s="41">
        <f t="shared" si="21"/>
        <v>51439</v>
      </c>
      <c r="P39" s="41">
        <f t="shared" ref="P39:S39" si="22">P24+P31+P37</f>
        <v>48612</v>
      </c>
      <c r="Q39" s="41">
        <f t="shared" si="22"/>
        <v>47153</v>
      </c>
      <c r="R39" s="41">
        <f t="shared" si="22"/>
        <v>48534</v>
      </c>
      <c r="S39" s="41">
        <f t="shared" si="22"/>
        <v>48900</v>
      </c>
      <c r="U39" s="77"/>
    </row>
    <row r="40" spans="2:21" s="9" customFormat="1">
      <c r="B40" s="10"/>
      <c r="C40" s="10"/>
      <c r="D40" s="10"/>
      <c r="E40" s="10"/>
      <c r="F40" s="10"/>
      <c r="G40" s="10"/>
      <c r="H40" s="10"/>
      <c r="I40" s="10"/>
      <c r="J40" s="10"/>
      <c r="K40" s="10"/>
      <c r="L40" s="10"/>
      <c r="M40" s="10"/>
      <c r="N40" s="10"/>
      <c r="O40" s="10"/>
      <c r="P40" s="11"/>
      <c r="Q40" s="11"/>
      <c r="R40" s="11"/>
      <c r="S40" s="11"/>
      <c r="U40" s="77"/>
    </row>
    <row r="41" spans="2:21" s="9" customFormat="1">
      <c r="B41" s="10"/>
      <c r="C41" s="10"/>
      <c r="D41" s="10"/>
      <c r="E41" s="10"/>
      <c r="F41" s="10"/>
      <c r="G41" s="10"/>
      <c r="H41" s="10"/>
      <c r="I41" s="10"/>
      <c r="J41" s="10"/>
      <c r="K41" s="10"/>
      <c r="L41" s="10"/>
      <c r="M41" s="10"/>
      <c r="N41" s="10"/>
      <c r="O41" s="10"/>
      <c r="P41" s="10"/>
      <c r="Q41" s="12"/>
      <c r="R41" s="12"/>
      <c r="S41" s="12"/>
      <c r="U41" s="77"/>
    </row>
    <row r="42" spans="2:21">
      <c r="B42" s="1" t="s">
        <v>83</v>
      </c>
      <c r="C42" s="6" t="s">
        <v>89</v>
      </c>
      <c r="D42" s="6">
        <v>44561</v>
      </c>
      <c r="E42" s="6" t="s">
        <v>87</v>
      </c>
      <c r="F42" s="6" t="s">
        <v>88</v>
      </c>
      <c r="G42" s="6" t="s">
        <v>89</v>
      </c>
      <c r="H42" s="6" t="s">
        <v>90</v>
      </c>
      <c r="I42" s="6" t="s">
        <v>87</v>
      </c>
      <c r="J42" s="6" t="s">
        <v>88</v>
      </c>
      <c r="K42" s="6" t="s">
        <v>89</v>
      </c>
      <c r="L42" s="6" t="s">
        <v>90</v>
      </c>
      <c r="M42" s="6" t="s">
        <v>87</v>
      </c>
      <c r="N42" s="6" t="s">
        <v>88</v>
      </c>
      <c r="O42" s="6" t="s">
        <v>89</v>
      </c>
      <c r="P42" s="6" t="s">
        <v>90</v>
      </c>
      <c r="Q42" s="6" t="s">
        <v>87</v>
      </c>
      <c r="R42" s="6" t="s">
        <v>88</v>
      </c>
      <c r="S42" s="6" t="s">
        <v>89</v>
      </c>
      <c r="T42" s="77"/>
    </row>
    <row r="43" spans="2:21">
      <c r="B43" s="5"/>
      <c r="C43" s="5">
        <v>2021</v>
      </c>
      <c r="D43" s="5">
        <v>2020</v>
      </c>
      <c r="E43" s="5">
        <v>2020</v>
      </c>
      <c r="F43" s="5">
        <v>2020</v>
      </c>
      <c r="G43" s="7">
        <v>2020</v>
      </c>
      <c r="H43" s="7">
        <v>2019</v>
      </c>
      <c r="I43" s="7">
        <v>2019</v>
      </c>
      <c r="J43" s="5">
        <v>2019</v>
      </c>
      <c r="K43" s="7">
        <v>2019</v>
      </c>
      <c r="L43" s="7">
        <v>2018</v>
      </c>
      <c r="M43" s="7">
        <v>2018</v>
      </c>
      <c r="N43" s="7">
        <v>2018</v>
      </c>
      <c r="O43" s="7">
        <v>2018</v>
      </c>
      <c r="P43" s="7">
        <v>2017</v>
      </c>
      <c r="Q43" s="7">
        <v>2017</v>
      </c>
      <c r="R43" s="7">
        <v>2017</v>
      </c>
      <c r="S43" s="7">
        <v>2017</v>
      </c>
    </row>
    <row r="44" spans="2:21" s="9" customFormat="1">
      <c r="B44" s="28" t="s">
        <v>149</v>
      </c>
      <c r="C44" s="48">
        <f>D52</f>
        <v>28953</v>
      </c>
      <c r="D44" s="48">
        <f>H52</f>
        <v>28861</v>
      </c>
      <c r="E44" s="48">
        <f>H52</f>
        <v>28861</v>
      </c>
      <c r="F44" s="48">
        <f>H52</f>
        <v>28861</v>
      </c>
      <c r="G44" s="48">
        <f>H52</f>
        <v>28861</v>
      </c>
      <c r="H44" s="48">
        <f>L52</f>
        <v>29767</v>
      </c>
      <c r="I44" s="48">
        <f>L52</f>
        <v>29767</v>
      </c>
      <c r="J44" s="48">
        <f>L52</f>
        <v>29767</v>
      </c>
      <c r="K44" s="48">
        <f>L52</f>
        <v>29767</v>
      </c>
      <c r="L44" s="48">
        <f>P24</f>
        <v>27216</v>
      </c>
      <c r="M44" s="48">
        <f>P24</f>
        <v>27216</v>
      </c>
      <c r="N44" s="48">
        <f>P24</f>
        <v>27216</v>
      </c>
      <c r="O44" s="48">
        <f>P24</f>
        <v>27216</v>
      </c>
      <c r="P44" s="48">
        <v>25137</v>
      </c>
      <c r="Q44" s="45">
        <v>25137</v>
      </c>
      <c r="R44" s="45">
        <v>25137</v>
      </c>
      <c r="S44" s="45">
        <v>25137</v>
      </c>
      <c r="U44" s="77"/>
    </row>
    <row r="45" spans="2:21" s="9" customFormat="1">
      <c r="B45" s="20" t="s">
        <v>281</v>
      </c>
      <c r="C45" s="49">
        <v>0</v>
      </c>
      <c r="D45" s="49">
        <v>0</v>
      </c>
      <c r="E45" s="49">
        <v>0</v>
      </c>
      <c r="F45" s="49">
        <v>0</v>
      </c>
      <c r="G45" s="49">
        <v>0</v>
      </c>
      <c r="H45" s="49">
        <v>0</v>
      </c>
      <c r="I45" s="49">
        <v>0</v>
      </c>
      <c r="J45" s="49">
        <v>0</v>
      </c>
      <c r="K45" s="49">
        <v>0</v>
      </c>
      <c r="L45" s="49">
        <v>-359</v>
      </c>
      <c r="M45" s="49">
        <v>0</v>
      </c>
      <c r="N45" s="49">
        <v>0</v>
      </c>
      <c r="O45" s="49">
        <v>0</v>
      </c>
      <c r="P45" s="49">
        <v>0</v>
      </c>
      <c r="Q45" s="49">
        <v>0</v>
      </c>
      <c r="R45" s="49">
        <v>0</v>
      </c>
      <c r="S45" s="49">
        <v>0</v>
      </c>
      <c r="U45" s="77"/>
    </row>
    <row r="46" spans="2:21" s="9" customFormat="1">
      <c r="B46" s="20" t="s">
        <v>175</v>
      </c>
      <c r="C46" s="49">
        <v>0</v>
      </c>
      <c r="D46" s="49">
        <v>0</v>
      </c>
      <c r="E46" s="49">
        <v>0</v>
      </c>
      <c r="F46" s="49">
        <v>0</v>
      </c>
      <c r="G46" s="49">
        <v>0</v>
      </c>
      <c r="H46" s="49">
        <v>0</v>
      </c>
      <c r="I46" s="49">
        <v>0</v>
      </c>
      <c r="J46" s="49">
        <v>0</v>
      </c>
      <c r="K46" s="49">
        <v>0</v>
      </c>
      <c r="L46" s="30">
        <v>-8</v>
      </c>
      <c r="M46" s="30">
        <v>-8</v>
      </c>
      <c r="N46" s="30">
        <v>-8</v>
      </c>
      <c r="O46" s="30">
        <v>-8</v>
      </c>
      <c r="P46" s="49">
        <v>0</v>
      </c>
      <c r="Q46" s="49">
        <v>0</v>
      </c>
      <c r="R46" s="49">
        <v>0</v>
      </c>
      <c r="S46" s="49">
        <v>0</v>
      </c>
      <c r="U46" s="77"/>
    </row>
    <row r="47" spans="2:21" s="9" customFormat="1">
      <c r="B47" s="20" t="s">
        <v>242</v>
      </c>
      <c r="C47" s="49">
        <v>0</v>
      </c>
      <c r="D47" s="49">
        <v>0</v>
      </c>
      <c r="E47" s="49">
        <v>0</v>
      </c>
      <c r="F47" s="49">
        <v>0</v>
      </c>
      <c r="G47" s="49">
        <v>0</v>
      </c>
      <c r="H47" s="30">
        <v>-133</v>
      </c>
      <c r="I47" s="30">
        <v>-135</v>
      </c>
      <c r="J47" s="30">
        <v>-139</v>
      </c>
      <c r="K47" s="30">
        <v>-138</v>
      </c>
      <c r="L47" s="49">
        <v>0</v>
      </c>
      <c r="M47" s="49">
        <v>0</v>
      </c>
      <c r="N47" s="49">
        <v>0</v>
      </c>
      <c r="O47" s="49">
        <v>0</v>
      </c>
      <c r="P47" s="49">
        <v>0</v>
      </c>
      <c r="Q47" s="49">
        <v>0</v>
      </c>
      <c r="R47" s="49">
        <v>0</v>
      </c>
      <c r="S47" s="49">
        <v>0</v>
      </c>
      <c r="U47" s="77"/>
    </row>
    <row r="48" spans="2:21" s="9" customFormat="1">
      <c r="B48" s="20" t="s">
        <v>49</v>
      </c>
      <c r="C48" s="30">
        <f>'IS '!C20</f>
        <v>1104</v>
      </c>
      <c r="D48" s="30">
        <f>'IS '!E20+'IS '!F20+'IS '!G20+'IS '!H20</f>
        <v>2711</v>
      </c>
      <c r="E48" s="30">
        <f>'IS '!F20+'IS '!G20+'IS '!H20</f>
        <v>2051</v>
      </c>
      <c r="F48" s="30">
        <f>'IS '!G20+'IS '!H20</f>
        <v>1398</v>
      </c>
      <c r="G48" s="30">
        <f>'IS '!H20</f>
        <v>827</v>
      </c>
      <c r="H48" s="30">
        <f>'IS '!J20+'IS '!K20+'IS '!L20+'IS '!M20</f>
        <v>-199</v>
      </c>
      <c r="I48" s="30">
        <f>'IS '!K20+'IS '!L20+'IS '!M20</f>
        <v>2319</v>
      </c>
      <c r="J48" s="30">
        <f>'IS '!L20+'IS '!M20</f>
        <v>1658</v>
      </c>
      <c r="K48" s="30">
        <f>'IS '!M20</f>
        <v>851</v>
      </c>
      <c r="L48" s="30">
        <f>'IS '!N20</f>
        <v>3190</v>
      </c>
      <c r="M48" s="30">
        <f>'IS '!P35+'IS '!Q35+'IS '!R35</f>
        <v>2589</v>
      </c>
      <c r="N48" s="30">
        <f>'IS '!Q35+'IS '!R35</f>
        <v>1806</v>
      </c>
      <c r="O48" s="30">
        <f>'IS '!R20</f>
        <v>909</v>
      </c>
      <c r="P48" s="29">
        <f>'IS '!S20</f>
        <v>2874</v>
      </c>
      <c r="Q48" s="29">
        <f>'IS '!U35+'IS '!V35+'IS '!W35</f>
        <v>2601</v>
      </c>
      <c r="R48" s="29">
        <f>'IS '!V35+'IS '!W35</f>
        <v>1966</v>
      </c>
      <c r="S48" s="29">
        <f>'IS '!W35</f>
        <v>1229</v>
      </c>
      <c r="U48" s="77"/>
    </row>
    <row r="49" spans="2:21" s="9" customFormat="1">
      <c r="B49" s="20" t="s">
        <v>163</v>
      </c>
      <c r="C49" s="97">
        <f>'IS '!C48</f>
        <v>970</v>
      </c>
      <c r="D49" s="97">
        <f>'IS '!E48+'IS '!F48+'IS '!G48+'IS '!H48</f>
        <v>-2619</v>
      </c>
      <c r="E49" s="97">
        <f>'IS '!F48+'IS '!G48+'IS '!H48</f>
        <v>-1025</v>
      </c>
      <c r="F49" s="97">
        <f>'IS '!G48+'IS '!H48</f>
        <v>-638</v>
      </c>
      <c r="G49" s="97">
        <f>'IS '!H48</f>
        <v>1076</v>
      </c>
      <c r="H49" s="97">
        <f>'IS '!J48+'IS '!K48+'IS '!L48+'IS '!M48</f>
        <v>704</v>
      </c>
      <c r="I49" s="97">
        <f>'IS '!K48+'IS '!L48+'IS '!M48</f>
        <v>1452</v>
      </c>
      <c r="J49" s="97">
        <f>'IS '!L48+'IS '!M48</f>
        <v>948</v>
      </c>
      <c r="K49" s="97">
        <f>'IS '!M48</f>
        <v>795</v>
      </c>
      <c r="L49" s="97">
        <f>'IS '!N48</f>
        <v>948</v>
      </c>
      <c r="M49" s="97">
        <f>'IS '!P48+'IS '!Q48+'IS '!R48</f>
        <v>958</v>
      </c>
      <c r="N49" s="97">
        <f>'IS '!Q48+'IS '!R48</f>
        <v>1517</v>
      </c>
      <c r="O49" s="97">
        <f>'IS '!R48</f>
        <v>1184</v>
      </c>
      <c r="P49" s="29">
        <f>'IS '!S48</f>
        <v>357</v>
      </c>
      <c r="Q49" s="29">
        <f>'IS '!U48+'IS '!V48+'IS '!W48</f>
        <v>-483</v>
      </c>
      <c r="R49" s="29">
        <f>'IS '!V48+'IS '!W48</f>
        <v>-12</v>
      </c>
      <c r="S49" s="29">
        <f>'IS '!W48</f>
        <v>-57</v>
      </c>
      <c r="U49" s="77"/>
    </row>
    <row r="50" spans="2:21" s="9" customFormat="1">
      <c r="B50" s="20" t="s">
        <v>54</v>
      </c>
      <c r="C50" s="49">
        <v>0</v>
      </c>
      <c r="D50" s="49">
        <v>0</v>
      </c>
      <c r="E50" s="49">
        <v>0</v>
      </c>
      <c r="F50" s="49">
        <v>0</v>
      </c>
      <c r="G50" s="49">
        <v>0</v>
      </c>
      <c r="H50" s="97">
        <v>-1288</v>
      </c>
      <c r="I50" s="97">
        <v>-1288</v>
      </c>
      <c r="J50" s="97">
        <v>-1288</v>
      </c>
      <c r="K50" s="97">
        <v>-1288</v>
      </c>
      <c r="L50" s="97">
        <v>-1220</v>
      </c>
      <c r="M50" s="97">
        <v>-1220</v>
      </c>
      <c r="N50" s="97">
        <v>-1220</v>
      </c>
      <c r="O50" s="49">
        <v>0</v>
      </c>
      <c r="P50" s="29">
        <v>-1152</v>
      </c>
      <c r="Q50" s="29">
        <v>-1152</v>
      </c>
      <c r="R50" s="29">
        <v>-1152</v>
      </c>
      <c r="S50" s="49">
        <v>0</v>
      </c>
      <c r="U50" s="77"/>
    </row>
    <row r="51" spans="2:21" s="9" customFormat="1">
      <c r="B51" s="20" t="s">
        <v>264</v>
      </c>
      <c r="C51" s="49">
        <v>0</v>
      </c>
      <c r="D51" s="49">
        <v>0</v>
      </c>
      <c r="E51" s="49">
        <v>0</v>
      </c>
      <c r="F51" s="49">
        <v>0</v>
      </c>
      <c r="G51" s="49">
        <v>0</v>
      </c>
      <c r="H51" s="97">
        <v>10</v>
      </c>
      <c r="I51" s="49">
        <v>0</v>
      </c>
      <c r="J51" s="49">
        <v>0</v>
      </c>
      <c r="K51" s="49">
        <v>0</v>
      </c>
      <c r="L51" s="49">
        <v>0</v>
      </c>
      <c r="M51" s="49">
        <v>0</v>
      </c>
      <c r="N51" s="49">
        <v>0</v>
      </c>
      <c r="O51" s="49">
        <v>0</v>
      </c>
      <c r="P51" s="49">
        <v>0</v>
      </c>
      <c r="Q51" s="49">
        <v>0</v>
      </c>
      <c r="R51" s="49">
        <v>0</v>
      </c>
      <c r="S51" s="49">
        <v>0</v>
      </c>
      <c r="U51" s="77"/>
    </row>
    <row r="52" spans="2:21" s="9" customFormat="1" ht="15.75" customHeight="1">
      <c r="B52" s="27" t="s">
        <v>86</v>
      </c>
      <c r="C52" s="31">
        <f t="shared" ref="C52" si="23">SUM(C44:C51)</f>
        <v>31027</v>
      </c>
      <c r="D52" s="31">
        <f t="shared" ref="D52:S52" si="24">SUM(D44:D51)</f>
        <v>28953</v>
      </c>
      <c r="E52" s="31">
        <f t="shared" si="24"/>
        <v>29887</v>
      </c>
      <c r="F52" s="31">
        <f t="shared" si="24"/>
        <v>29621</v>
      </c>
      <c r="G52" s="31">
        <f t="shared" si="24"/>
        <v>30764</v>
      </c>
      <c r="H52" s="31">
        <f t="shared" si="24"/>
        <v>28861</v>
      </c>
      <c r="I52" s="31">
        <f t="shared" si="24"/>
        <v>32115</v>
      </c>
      <c r="J52" s="31">
        <f t="shared" si="24"/>
        <v>30946</v>
      </c>
      <c r="K52" s="31">
        <f t="shared" si="24"/>
        <v>29987</v>
      </c>
      <c r="L52" s="31">
        <f t="shared" si="24"/>
        <v>29767</v>
      </c>
      <c r="M52" s="31">
        <f t="shared" si="24"/>
        <v>29535</v>
      </c>
      <c r="N52" s="31">
        <f t="shared" si="24"/>
        <v>29311</v>
      </c>
      <c r="O52" s="31">
        <f t="shared" si="24"/>
        <v>29301</v>
      </c>
      <c r="P52" s="31">
        <f t="shared" si="24"/>
        <v>27216</v>
      </c>
      <c r="Q52" s="31">
        <f t="shared" si="24"/>
        <v>26103</v>
      </c>
      <c r="R52" s="31">
        <f t="shared" si="24"/>
        <v>25939</v>
      </c>
      <c r="S52" s="31">
        <f t="shared" si="24"/>
        <v>26309</v>
      </c>
      <c r="U52" s="77"/>
    </row>
    <row r="53" spans="2:21" s="9" customFormat="1">
      <c r="C53" s="92"/>
      <c r="D53" s="92"/>
      <c r="E53" s="92"/>
      <c r="F53" s="92"/>
      <c r="G53" s="92"/>
      <c r="H53" s="92"/>
      <c r="I53" s="92"/>
      <c r="J53" s="92"/>
      <c r="K53" s="92"/>
      <c r="L53" s="92"/>
      <c r="M53" s="92"/>
      <c r="N53" s="92"/>
      <c r="O53" s="92"/>
      <c r="P53" s="92"/>
      <c r="Q53" s="92"/>
      <c r="R53" s="92"/>
      <c r="S53" s="92"/>
      <c r="U53" s="77"/>
    </row>
    <row r="54" spans="2:21" s="9" customFormat="1">
      <c r="U54" s="77"/>
    </row>
    <row r="55" spans="2:21">
      <c r="B55" s="1" t="s">
        <v>15</v>
      </c>
      <c r="C55" s="6" t="s">
        <v>89</v>
      </c>
      <c r="D55" s="6">
        <v>44561</v>
      </c>
      <c r="E55" s="6" t="s">
        <v>87</v>
      </c>
      <c r="F55" s="6" t="s">
        <v>88</v>
      </c>
      <c r="G55" s="6" t="s">
        <v>89</v>
      </c>
      <c r="H55" s="6" t="s">
        <v>90</v>
      </c>
      <c r="I55" s="6" t="s">
        <v>87</v>
      </c>
      <c r="J55" s="6" t="s">
        <v>88</v>
      </c>
      <c r="K55" s="6" t="s">
        <v>89</v>
      </c>
      <c r="L55" s="6" t="s">
        <v>90</v>
      </c>
      <c r="M55" s="6" t="s">
        <v>87</v>
      </c>
      <c r="N55" s="6" t="s">
        <v>88</v>
      </c>
      <c r="O55" s="6" t="s">
        <v>89</v>
      </c>
      <c r="P55" s="6" t="s">
        <v>90</v>
      </c>
      <c r="Q55" s="6" t="s">
        <v>87</v>
      </c>
      <c r="R55" s="6" t="s">
        <v>88</v>
      </c>
      <c r="S55" s="6" t="s">
        <v>89</v>
      </c>
    </row>
    <row r="56" spans="2:21">
      <c r="B56" s="5"/>
      <c r="C56" s="5">
        <v>2021</v>
      </c>
      <c r="D56" s="5">
        <v>2020</v>
      </c>
      <c r="E56" s="5">
        <v>2020</v>
      </c>
      <c r="F56" s="5">
        <v>2020</v>
      </c>
      <c r="G56" s="7">
        <v>2020</v>
      </c>
      <c r="H56" s="7">
        <v>2019</v>
      </c>
      <c r="I56" s="7">
        <v>2019</v>
      </c>
      <c r="J56" s="5">
        <v>2019</v>
      </c>
      <c r="K56" s="7">
        <v>2019</v>
      </c>
      <c r="L56" s="7">
        <v>2018</v>
      </c>
      <c r="M56" s="7">
        <v>2018</v>
      </c>
      <c r="N56" s="7">
        <v>2018</v>
      </c>
      <c r="O56" s="7">
        <v>2018</v>
      </c>
      <c r="P56" s="7">
        <v>2017</v>
      </c>
      <c r="Q56" s="7">
        <v>2017</v>
      </c>
      <c r="R56" s="7">
        <v>2017</v>
      </c>
      <c r="S56" s="7">
        <v>2017</v>
      </c>
    </row>
    <row r="57" spans="2:21" s="9" customFormat="1">
      <c r="B57" s="20" t="s">
        <v>106</v>
      </c>
      <c r="C57" s="29">
        <f t="shared" ref="C57" si="25">C24</f>
        <v>31027</v>
      </c>
      <c r="D57" s="29">
        <f t="shared" ref="D57:S57" si="26">D24</f>
        <v>28953</v>
      </c>
      <c r="E57" s="29">
        <f t="shared" si="26"/>
        <v>29887</v>
      </c>
      <c r="F57" s="29">
        <f t="shared" si="26"/>
        <v>29622</v>
      </c>
      <c r="G57" s="29">
        <f t="shared" si="26"/>
        <v>30764</v>
      </c>
      <c r="H57" s="29">
        <f t="shared" si="26"/>
        <v>28861</v>
      </c>
      <c r="I57" s="29">
        <f t="shared" si="26"/>
        <v>32116</v>
      </c>
      <c r="J57" s="29">
        <f t="shared" si="26"/>
        <v>30946</v>
      </c>
      <c r="K57" s="29">
        <f t="shared" si="26"/>
        <v>29988</v>
      </c>
      <c r="L57" s="29">
        <f t="shared" si="26"/>
        <v>29767</v>
      </c>
      <c r="M57" s="29">
        <f t="shared" si="26"/>
        <v>29535</v>
      </c>
      <c r="N57" s="29">
        <f t="shared" si="26"/>
        <v>29312</v>
      </c>
      <c r="O57" s="29">
        <f t="shared" si="26"/>
        <v>29302</v>
      </c>
      <c r="P57" s="29">
        <f t="shared" si="26"/>
        <v>27216</v>
      </c>
      <c r="Q57" s="29">
        <f t="shared" si="26"/>
        <v>26103</v>
      </c>
      <c r="R57" s="29">
        <f t="shared" si="26"/>
        <v>25939</v>
      </c>
      <c r="S57" s="29">
        <f t="shared" si="26"/>
        <v>26309</v>
      </c>
      <c r="U57" s="77"/>
    </row>
    <row r="58" spans="2:21" s="9" customFormat="1">
      <c r="B58" s="20" t="s">
        <v>57</v>
      </c>
      <c r="C58" s="29">
        <f t="shared" ref="C58" si="27">C21</f>
        <v>55600</v>
      </c>
      <c r="D58" s="29">
        <f t="shared" ref="D58:S58" si="28">D21</f>
        <v>53764</v>
      </c>
      <c r="E58" s="29">
        <f t="shared" si="28"/>
        <v>59097</v>
      </c>
      <c r="F58" s="29">
        <f t="shared" si="28"/>
        <v>58834</v>
      </c>
      <c r="G58" s="29">
        <f t="shared" si="28"/>
        <v>60722</v>
      </c>
      <c r="H58" s="29">
        <f t="shared" si="28"/>
        <v>56171</v>
      </c>
      <c r="I58" s="29">
        <f t="shared" si="28"/>
        <v>60486</v>
      </c>
      <c r="J58" s="29">
        <f t="shared" si="28"/>
        <v>58347</v>
      </c>
      <c r="K58" s="29">
        <f t="shared" si="28"/>
        <v>57803</v>
      </c>
      <c r="L58" s="29">
        <f t="shared" si="28"/>
        <v>51582</v>
      </c>
      <c r="M58" s="29">
        <f t="shared" si="28"/>
        <v>52241</v>
      </c>
      <c r="N58" s="29">
        <f t="shared" si="28"/>
        <v>52207</v>
      </c>
      <c r="O58" s="29">
        <f t="shared" si="28"/>
        <v>51439</v>
      </c>
      <c r="P58" s="29">
        <f t="shared" si="28"/>
        <v>48612</v>
      </c>
      <c r="Q58" s="29">
        <f t="shared" si="28"/>
        <v>47153</v>
      </c>
      <c r="R58" s="29">
        <f t="shared" si="28"/>
        <v>48534</v>
      </c>
      <c r="S58" s="29">
        <f t="shared" si="28"/>
        <v>48900</v>
      </c>
      <c r="U58" s="77"/>
    </row>
    <row r="59" spans="2:21" s="9" customFormat="1">
      <c r="B59" s="27" t="s">
        <v>15</v>
      </c>
      <c r="C59" s="46">
        <f t="shared" ref="C59" si="29">C57/C58</f>
        <v>0.55803956834532376</v>
      </c>
      <c r="D59" s="46">
        <f t="shared" ref="D59:E59" si="30">D57/D58</f>
        <v>0.53852019938992635</v>
      </c>
      <c r="E59" s="46">
        <f t="shared" si="30"/>
        <v>0.50572787112713002</v>
      </c>
      <c r="F59" s="46">
        <f t="shared" ref="F59:G59" si="31">F57/F58</f>
        <v>0.50348437978039906</v>
      </c>
      <c r="G59" s="46">
        <f t="shared" si="31"/>
        <v>0.50663680379434139</v>
      </c>
      <c r="H59" s="46">
        <f t="shared" ref="H59:J59" si="32">H57/H58</f>
        <v>0.51380605650602629</v>
      </c>
      <c r="I59" s="46">
        <f t="shared" si="32"/>
        <v>0.53096584333564789</v>
      </c>
      <c r="J59" s="46">
        <f t="shared" si="32"/>
        <v>0.53037859701441381</v>
      </c>
      <c r="K59" s="46">
        <f t="shared" ref="K59:P59" si="33">K57/K58</f>
        <v>0.51879660225247826</v>
      </c>
      <c r="L59" s="46">
        <f t="shared" si="33"/>
        <v>0.5770811523399636</v>
      </c>
      <c r="M59" s="46">
        <f t="shared" si="33"/>
        <v>0.56536054057158169</v>
      </c>
      <c r="N59" s="46">
        <f t="shared" si="33"/>
        <v>0.56145727584423544</v>
      </c>
      <c r="O59" s="46">
        <f t="shared" si="33"/>
        <v>0.56964559964229478</v>
      </c>
      <c r="P59" s="46">
        <f t="shared" si="33"/>
        <v>0.55986176252777087</v>
      </c>
      <c r="Q59" s="46">
        <f t="shared" ref="Q59:S59" si="34">Q57/Q58</f>
        <v>0.55358089623141693</v>
      </c>
      <c r="R59" s="46">
        <f t="shared" si="34"/>
        <v>0.53445007623521656</v>
      </c>
      <c r="S59" s="46">
        <f t="shared" si="34"/>
        <v>0.5380163599182004</v>
      </c>
      <c r="U59" s="77"/>
    </row>
    <row r="60" spans="2:21" s="9" customFormat="1">
      <c r="U60" s="77"/>
    </row>
    <row r="61" spans="2:21" s="9" customFormat="1">
      <c r="U61" s="77"/>
    </row>
    <row r="62" spans="2:21">
      <c r="B62" s="1" t="s">
        <v>137</v>
      </c>
      <c r="C62" s="6" t="s">
        <v>89</v>
      </c>
      <c r="D62" s="6">
        <v>44561</v>
      </c>
      <c r="E62" s="6" t="s">
        <v>87</v>
      </c>
      <c r="F62" s="6" t="s">
        <v>88</v>
      </c>
      <c r="G62" s="6" t="s">
        <v>89</v>
      </c>
      <c r="H62" s="6" t="s">
        <v>90</v>
      </c>
      <c r="I62" s="6" t="s">
        <v>87</v>
      </c>
      <c r="J62" s="6" t="s">
        <v>88</v>
      </c>
      <c r="K62" s="6" t="s">
        <v>89</v>
      </c>
      <c r="L62" s="6" t="s">
        <v>90</v>
      </c>
      <c r="M62" s="6" t="s">
        <v>87</v>
      </c>
      <c r="N62" s="6" t="s">
        <v>88</v>
      </c>
      <c r="O62" s="6" t="s">
        <v>89</v>
      </c>
      <c r="P62" s="6" t="s">
        <v>90</v>
      </c>
      <c r="Q62" s="6" t="s">
        <v>87</v>
      </c>
      <c r="R62" s="6" t="s">
        <v>88</v>
      </c>
      <c r="S62" s="6" t="s">
        <v>89</v>
      </c>
    </row>
    <row r="63" spans="2:21">
      <c r="B63" s="5"/>
      <c r="C63" s="5">
        <v>2021</v>
      </c>
      <c r="D63" s="5">
        <v>2020</v>
      </c>
      <c r="E63" s="5">
        <v>2020</v>
      </c>
      <c r="F63" s="5">
        <v>2020</v>
      </c>
      <c r="G63" s="7">
        <v>2020</v>
      </c>
      <c r="H63" s="7">
        <v>2019</v>
      </c>
      <c r="I63" s="7">
        <v>2019</v>
      </c>
      <c r="J63" s="5">
        <v>2019</v>
      </c>
      <c r="K63" s="7">
        <v>2019</v>
      </c>
      <c r="L63" s="7">
        <v>2018</v>
      </c>
      <c r="M63" s="7">
        <v>2018</v>
      </c>
      <c r="N63" s="7">
        <v>2018</v>
      </c>
      <c r="O63" s="7">
        <v>2018</v>
      </c>
      <c r="P63" s="7">
        <v>2017</v>
      </c>
      <c r="Q63" s="7">
        <v>2017</v>
      </c>
      <c r="R63" s="7">
        <v>2017</v>
      </c>
      <c r="S63" s="7">
        <v>2017</v>
      </c>
    </row>
    <row r="64" spans="2:21" s="9" customFormat="1">
      <c r="B64" s="20" t="s">
        <v>57</v>
      </c>
      <c r="C64" s="40">
        <f t="shared" ref="C64:S64" si="35">C21</f>
        <v>55600</v>
      </c>
      <c r="D64" s="40">
        <f t="shared" si="35"/>
        <v>53764</v>
      </c>
      <c r="E64" s="40">
        <f t="shared" si="35"/>
        <v>59097</v>
      </c>
      <c r="F64" s="40">
        <f t="shared" si="35"/>
        <v>58834</v>
      </c>
      <c r="G64" s="40">
        <f t="shared" si="35"/>
        <v>60722</v>
      </c>
      <c r="H64" s="40">
        <f t="shared" si="35"/>
        <v>56171</v>
      </c>
      <c r="I64" s="40">
        <f t="shared" si="35"/>
        <v>60486</v>
      </c>
      <c r="J64" s="40">
        <f t="shared" si="35"/>
        <v>58347</v>
      </c>
      <c r="K64" s="40">
        <f t="shared" si="35"/>
        <v>57803</v>
      </c>
      <c r="L64" s="40">
        <f t="shared" si="35"/>
        <v>51582</v>
      </c>
      <c r="M64" s="40">
        <f t="shared" si="35"/>
        <v>52241</v>
      </c>
      <c r="N64" s="40">
        <f t="shared" si="35"/>
        <v>52207</v>
      </c>
      <c r="O64" s="40">
        <f t="shared" si="35"/>
        <v>51439</v>
      </c>
      <c r="P64" s="40">
        <f t="shared" si="35"/>
        <v>48612</v>
      </c>
      <c r="Q64" s="40">
        <f t="shared" si="35"/>
        <v>47153</v>
      </c>
      <c r="R64" s="40">
        <f t="shared" si="35"/>
        <v>48534</v>
      </c>
      <c r="S64" s="40">
        <f t="shared" si="35"/>
        <v>48900</v>
      </c>
      <c r="U64" s="77"/>
    </row>
    <row r="65" spans="2:21" s="9" customFormat="1">
      <c r="B65" s="20" t="s">
        <v>91</v>
      </c>
      <c r="C65" s="20"/>
      <c r="D65" s="20"/>
      <c r="E65" s="20"/>
      <c r="F65" s="20"/>
      <c r="G65" s="20"/>
      <c r="H65" s="20"/>
      <c r="I65" s="20"/>
      <c r="J65" s="20"/>
      <c r="K65" s="20"/>
      <c r="L65" s="20"/>
      <c r="M65" s="40"/>
      <c r="N65" s="40"/>
      <c r="O65" s="40"/>
      <c r="P65" s="40"/>
      <c r="Q65" s="40"/>
      <c r="R65" s="40"/>
      <c r="S65" s="40"/>
      <c r="U65" s="77"/>
    </row>
    <row r="66" spans="2:21" s="9" customFormat="1">
      <c r="B66" s="20" t="s">
        <v>150</v>
      </c>
      <c r="C66" s="20">
        <v>114</v>
      </c>
      <c r="D66" s="20">
        <v>275</v>
      </c>
      <c r="E66" s="20">
        <v>194</v>
      </c>
      <c r="F66" s="20">
        <v>326</v>
      </c>
      <c r="G66" s="20">
        <v>233</v>
      </c>
      <c r="H66" s="20">
        <v>308</v>
      </c>
      <c r="I66" s="20">
        <v>122</v>
      </c>
      <c r="J66" s="20">
        <v>291</v>
      </c>
      <c r="K66" s="20">
        <v>199</v>
      </c>
      <c r="L66" s="20">
        <v>119</v>
      </c>
      <c r="M66" s="40">
        <v>376</v>
      </c>
      <c r="N66" s="40">
        <v>187</v>
      </c>
      <c r="O66" s="40">
        <v>334</v>
      </c>
      <c r="P66" s="40">
        <v>884</v>
      </c>
      <c r="Q66" s="40">
        <v>359</v>
      </c>
      <c r="R66" s="40">
        <v>497</v>
      </c>
      <c r="S66" s="40">
        <v>565</v>
      </c>
      <c r="U66" s="77"/>
    </row>
    <row r="67" spans="2:21" s="9" customFormat="1">
      <c r="B67" s="20" t="s">
        <v>92</v>
      </c>
      <c r="C67" s="40">
        <v>4893</v>
      </c>
      <c r="D67" s="40">
        <f t="shared" ref="D67:S67" si="36">D18</f>
        <v>5756</v>
      </c>
      <c r="E67" s="40">
        <f t="shared" si="36"/>
        <v>7782</v>
      </c>
      <c r="F67" s="40">
        <f t="shared" si="36"/>
        <v>6413</v>
      </c>
      <c r="G67" s="40">
        <f t="shared" si="36"/>
        <v>4102</v>
      </c>
      <c r="H67" s="40">
        <f t="shared" si="36"/>
        <v>2694</v>
      </c>
      <c r="I67" s="40">
        <f t="shared" si="36"/>
        <v>2587</v>
      </c>
      <c r="J67" s="40">
        <f t="shared" si="36"/>
        <v>2299</v>
      </c>
      <c r="K67" s="40">
        <f t="shared" si="36"/>
        <v>2384</v>
      </c>
      <c r="L67" s="40">
        <f t="shared" si="36"/>
        <v>2341</v>
      </c>
      <c r="M67" s="40">
        <f t="shared" si="36"/>
        <v>2368</v>
      </c>
      <c r="N67" s="40">
        <f t="shared" si="36"/>
        <v>2177</v>
      </c>
      <c r="O67" s="40">
        <f t="shared" si="36"/>
        <v>2446</v>
      </c>
      <c r="P67" s="40">
        <f t="shared" si="36"/>
        <v>1994</v>
      </c>
      <c r="Q67" s="40">
        <f t="shared" si="36"/>
        <v>2045</v>
      </c>
      <c r="R67" s="40">
        <f t="shared" si="36"/>
        <v>2096</v>
      </c>
      <c r="S67" s="40">
        <f t="shared" si="36"/>
        <v>2230</v>
      </c>
      <c r="U67" s="77"/>
    </row>
    <row r="68" spans="2:21" s="9" customFormat="1">
      <c r="B68" s="20" t="s">
        <v>93</v>
      </c>
      <c r="C68" s="40">
        <v>1615</v>
      </c>
      <c r="D68" s="40">
        <f t="shared" ref="D68:S68" si="37">D11+D16</f>
        <v>1626</v>
      </c>
      <c r="E68" s="40">
        <f t="shared" si="37"/>
        <v>2029</v>
      </c>
      <c r="F68" s="40">
        <f t="shared" si="37"/>
        <v>2054</v>
      </c>
      <c r="G68" s="40">
        <f t="shared" si="37"/>
        <v>2108</v>
      </c>
      <c r="H68" s="40">
        <f t="shared" si="37"/>
        <v>2050</v>
      </c>
      <c r="I68" s="40">
        <f t="shared" si="37"/>
        <v>2007</v>
      </c>
      <c r="J68" s="40">
        <f t="shared" si="37"/>
        <v>2052</v>
      </c>
      <c r="K68" s="40">
        <f t="shared" si="37"/>
        <v>1919</v>
      </c>
      <c r="L68" s="40">
        <f t="shared" si="37"/>
        <v>1730</v>
      </c>
      <c r="M68" s="40">
        <f t="shared" si="37"/>
        <v>1776</v>
      </c>
      <c r="N68" s="40">
        <f t="shared" si="37"/>
        <v>1822</v>
      </c>
      <c r="O68" s="40">
        <f t="shared" si="37"/>
        <v>1857</v>
      </c>
      <c r="P68" s="40">
        <f t="shared" si="37"/>
        <v>1609</v>
      </c>
      <c r="Q68" s="40">
        <f t="shared" si="37"/>
        <v>1562</v>
      </c>
      <c r="R68" s="40">
        <f t="shared" si="37"/>
        <v>1546</v>
      </c>
      <c r="S68" s="40">
        <f t="shared" si="37"/>
        <v>1649</v>
      </c>
      <c r="U68" s="77"/>
    </row>
    <row r="69" spans="2:21" s="9" customFormat="1">
      <c r="B69" s="20" t="s">
        <v>151</v>
      </c>
      <c r="C69" s="40">
        <v>7218</v>
      </c>
      <c r="D69" s="40">
        <v>6408</v>
      </c>
      <c r="E69" s="40">
        <v>6382</v>
      </c>
      <c r="F69" s="40">
        <v>6341</v>
      </c>
      <c r="G69" s="40">
        <v>7195</v>
      </c>
      <c r="H69" s="40">
        <v>6843</v>
      </c>
      <c r="I69" s="40">
        <v>7182</v>
      </c>
      <c r="J69" s="40">
        <v>6933</v>
      </c>
      <c r="K69" s="40">
        <v>7055</v>
      </c>
      <c r="L69" s="40">
        <v>6700</v>
      </c>
      <c r="M69" s="40">
        <v>6460</v>
      </c>
      <c r="N69" s="40">
        <v>6768</v>
      </c>
      <c r="O69" s="40">
        <v>6520</v>
      </c>
      <c r="P69" s="40">
        <v>6307</v>
      </c>
      <c r="Q69" s="40">
        <v>5483</v>
      </c>
      <c r="R69" s="40">
        <v>5946</v>
      </c>
      <c r="S69" s="40">
        <v>5878</v>
      </c>
      <c r="U69" s="77"/>
    </row>
    <row r="70" spans="2:21" s="9" customFormat="1">
      <c r="B70" s="27" t="s">
        <v>1</v>
      </c>
      <c r="C70" s="42">
        <f t="shared" ref="C70:D70" si="38">C64-C66-C67-C68-C69</f>
        <v>41760</v>
      </c>
      <c r="D70" s="42">
        <f t="shared" si="38"/>
        <v>39699</v>
      </c>
      <c r="E70" s="42">
        <f t="shared" ref="E70:J70" si="39">E64-E66-E67-E68-E69</f>
        <v>42710</v>
      </c>
      <c r="F70" s="42">
        <f t="shared" si="39"/>
        <v>43700</v>
      </c>
      <c r="G70" s="42">
        <f t="shared" si="39"/>
        <v>47084</v>
      </c>
      <c r="H70" s="42">
        <f t="shared" si="39"/>
        <v>44276</v>
      </c>
      <c r="I70" s="42">
        <f t="shared" si="39"/>
        <v>48588</v>
      </c>
      <c r="J70" s="42">
        <f t="shared" si="39"/>
        <v>46772</v>
      </c>
      <c r="K70" s="42">
        <f t="shared" ref="K70:M70" si="40">K64-K66-K67-K68-K69</f>
        <v>46246</v>
      </c>
      <c r="L70" s="42">
        <f t="shared" si="40"/>
        <v>40692</v>
      </c>
      <c r="M70" s="42">
        <f t="shared" si="40"/>
        <v>41261</v>
      </c>
      <c r="N70" s="42">
        <f t="shared" ref="N70:O70" si="41">N64-N66-N67-N68-N69</f>
        <v>41253</v>
      </c>
      <c r="O70" s="42">
        <f t="shared" si="41"/>
        <v>40282</v>
      </c>
      <c r="P70" s="42">
        <f t="shared" ref="P70:S70" si="42">P64-P66-P67-P68-P69</f>
        <v>37818</v>
      </c>
      <c r="Q70" s="42">
        <f t="shared" si="42"/>
        <v>37704</v>
      </c>
      <c r="R70" s="42">
        <f t="shared" si="42"/>
        <v>38449</v>
      </c>
      <c r="S70" s="42">
        <f t="shared" si="42"/>
        <v>38578</v>
      </c>
      <c r="U70" s="77"/>
    </row>
    <row r="71" spans="2:21" s="9" customFormat="1">
      <c r="B71" s="124" t="s">
        <v>290</v>
      </c>
      <c r="C71" s="123">
        <v>1911</v>
      </c>
      <c r="D71" s="123">
        <v>1831</v>
      </c>
      <c r="E71" s="123">
        <v>1935</v>
      </c>
      <c r="F71" s="123">
        <v>1965</v>
      </c>
      <c r="G71" s="123">
        <v>2184</v>
      </c>
      <c r="H71" s="123">
        <v>2018</v>
      </c>
      <c r="I71" s="123">
        <v>4643</v>
      </c>
      <c r="J71" s="123">
        <v>4619</v>
      </c>
      <c r="K71" s="123">
        <v>4586</v>
      </c>
      <c r="L71" s="123">
        <v>4316</v>
      </c>
      <c r="M71" s="123">
        <v>4231</v>
      </c>
      <c r="N71" s="123">
        <v>4313</v>
      </c>
      <c r="O71" s="123">
        <v>4195</v>
      </c>
      <c r="P71" s="123">
        <v>3979</v>
      </c>
      <c r="Q71" s="123">
        <v>4382</v>
      </c>
      <c r="R71" s="123">
        <v>4498</v>
      </c>
      <c r="S71" s="123">
        <v>4558</v>
      </c>
      <c r="U71" s="77"/>
    </row>
    <row r="72" spans="2:21" s="9" customFormat="1">
      <c r="B72" s="27" t="s">
        <v>51</v>
      </c>
      <c r="C72" s="42">
        <f>C70-C71</f>
        <v>39849</v>
      </c>
      <c r="D72" s="42">
        <f t="shared" ref="D72:S72" si="43">D70-D71</f>
        <v>37868</v>
      </c>
      <c r="E72" s="42">
        <f t="shared" si="43"/>
        <v>40775</v>
      </c>
      <c r="F72" s="42">
        <f t="shared" si="43"/>
        <v>41735</v>
      </c>
      <c r="G72" s="42">
        <f t="shared" si="43"/>
        <v>44900</v>
      </c>
      <c r="H72" s="42">
        <f t="shared" si="43"/>
        <v>42258</v>
      </c>
      <c r="I72" s="42">
        <f t="shared" si="43"/>
        <v>43945</v>
      </c>
      <c r="J72" s="42">
        <f t="shared" si="43"/>
        <v>42153</v>
      </c>
      <c r="K72" s="42">
        <f t="shared" si="43"/>
        <v>41660</v>
      </c>
      <c r="L72" s="42">
        <f t="shared" si="43"/>
        <v>36376</v>
      </c>
      <c r="M72" s="42">
        <f t="shared" si="43"/>
        <v>37030</v>
      </c>
      <c r="N72" s="42">
        <f t="shared" si="43"/>
        <v>36940</v>
      </c>
      <c r="O72" s="42">
        <f t="shared" si="43"/>
        <v>36087</v>
      </c>
      <c r="P72" s="42">
        <f t="shared" si="43"/>
        <v>33839</v>
      </c>
      <c r="Q72" s="42">
        <f t="shared" si="43"/>
        <v>33322</v>
      </c>
      <c r="R72" s="42">
        <f t="shared" si="43"/>
        <v>33951</v>
      </c>
      <c r="S72" s="42">
        <f t="shared" si="43"/>
        <v>34020</v>
      </c>
      <c r="U72" s="77"/>
    </row>
    <row r="73" spans="2:21" s="9" customFormat="1">
      <c r="U73" s="77"/>
    </row>
    <row r="74" spans="2:21" s="9" customFormat="1">
      <c r="U74" s="77"/>
    </row>
    <row r="75" spans="2:21" s="9" customFormat="1">
      <c r="U75" s="77"/>
    </row>
    <row r="76" spans="2:21" s="9" customFormat="1">
      <c r="U76" s="77"/>
    </row>
    <row r="77" spans="2:21" s="9" customFormat="1">
      <c r="U77" s="77"/>
    </row>
    <row r="78" spans="2:21" s="9" customFormat="1">
      <c r="U78" s="77"/>
    </row>
    <row r="79" spans="2:21" s="9" customFormat="1">
      <c r="U79" s="77"/>
    </row>
    <row r="80" spans="2:21" s="9" customFormat="1">
      <c r="U80" s="77"/>
    </row>
    <row r="81" spans="21:21" s="9" customFormat="1">
      <c r="U81" s="77"/>
    </row>
    <row r="82" spans="21:21" s="9" customFormat="1">
      <c r="U82" s="77"/>
    </row>
    <row r="83" spans="21:21" s="9" customFormat="1">
      <c r="U83" s="77"/>
    </row>
    <row r="84" spans="21:21" s="9" customFormat="1">
      <c r="U84" s="77"/>
    </row>
    <row r="85" spans="21:21" s="9" customFormat="1">
      <c r="U85" s="77"/>
    </row>
    <row r="86" spans="21:21" s="9" customFormat="1">
      <c r="U86" s="77"/>
    </row>
    <row r="87" spans="21:21" s="9" customFormat="1">
      <c r="U87" s="77"/>
    </row>
    <row r="88" spans="21:21" s="9" customFormat="1">
      <c r="U88" s="77"/>
    </row>
    <row r="89" spans="21:21" s="9" customFormat="1">
      <c r="U89" s="77"/>
    </row>
    <row r="90" spans="21:21" s="9" customFormat="1">
      <c r="U90" s="77"/>
    </row>
    <row r="91" spans="21:21" s="9" customFormat="1">
      <c r="U91" s="77"/>
    </row>
    <row r="92" spans="21:21" s="9" customFormat="1">
      <c r="U92" s="77"/>
    </row>
    <row r="93" spans="21:21" s="9" customFormat="1">
      <c r="U93" s="77"/>
    </row>
    <row r="94" spans="21:21" s="9" customFormat="1">
      <c r="U94" s="77"/>
    </row>
    <row r="95" spans="21:21" s="9" customFormat="1">
      <c r="U95" s="77"/>
    </row>
    <row r="96" spans="21:21" s="9" customFormat="1">
      <c r="U96" s="77"/>
    </row>
    <row r="97" spans="21:21" s="9" customFormat="1">
      <c r="U97" s="77"/>
    </row>
    <row r="98" spans="21:21" s="9" customFormat="1">
      <c r="U98" s="77"/>
    </row>
    <row r="99" spans="21:21" s="9" customFormat="1">
      <c r="U99" s="77"/>
    </row>
    <row r="100" spans="21:21" s="9" customFormat="1">
      <c r="U100" s="77"/>
    </row>
    <row r="101" spans="21:21" s="9" customFormat="1">
      <c r="U101" s="77"/>
    </row>
    <row r="102" spans="21:21" s="9" customFormat="1">
      <c r="U102" s="77"/>
    </row>
    <row r="103" spans="21:21" s="9" customFormat="1">
      <c r="U103" s="77"/>
    </row>
    <row r="104" spans="21:21" s="9" customFormat="1">
      <c r="U104" s="77"/>
    </row>
    <row r="105" spans="21:21" s="9" customFormat="1">
      <c r="U105" s="77"/>
    </row>
    <row r="106" spans="21:21" s="9" customFormat="1">
      <c r="U106" s="77"/>
    </row>
    <row r="107" spans="21:21" s="9" customFormat="1">
      <c r="U107" s="77"/>
    </row>
    <row r="108" spans="21:21" s="9" customFormat="1">
      <c r="U108" s="77"/>
    </row>
    <row r="109" spans="21:21" s="9" customFormat="1">
      <c r="U109" s="77"/>
    </row>
    <row r="110" spans="21:21" s="9" customFormat="1">
      <c r="U110" s="77"/>
    </row>
    <row r="111" spans="21:21" s="9" customFormat="1">
      <c r="U111" s="77"/>
    </row>
    <row r="112" spans="21:21" s="9" customFormat="1">
      <c r="U112" s="77"/>
    </row>
    <row r="113" spans="21:21" s="9" customFormat="1">
      <c r="U113" s="77"/>
    </row>
    <row r="114" spans="21:21" s="9" customFormat="1">
      <c r="U114" s="77"/>
    </row>
    <row r="115" spans="21:21" s="9" customFormat="1">
      <c r="U115" s="77"/>
    </row>
    <row r="116" spans="21:21" s="9" customFormat="1">
      <c r="U116" s="77"/>
    </row>
    <row r="117" spans="21:21" s="9" customFormat="1">
      <c r="U117" s="77"/>
    </row>
    <row r="118" spans="21:21" s="9" customFormat="1">
      <c r="U118" s="77"/>
    </row>
    <row r="119" spans="21:21" s="9" customFormat="1">
      <c r="U119" s="77"/>
    </row>
    <row r="120" spans="21:21" s="9" customFormat="1">
      <c r="U120" s="77"/>
    </row>
    <row r="121" spans="21:21" s="9" customFormat="1">
      <c r="U121" s="77"/>
    </row>
    <row r="122" spans="21:21" s="9" customFormat="1">
      <c r="U122" s="77"/>
    </row>
    <row r="123" spans="21:21" s="9" customFormat="1">
      <c r="U123" s="77"/>
    </row>
    <row r="124" spans="21:21" s="9" customFormat="1">
      <c r="U124" s="77"/>
    </row>
    <row r="125" spans="21:21" s="9" customFormat="1">
      <c r="U125" s="77"/>
    </row>
    <row r="126" spans="21:21" s="9" customFormat="1">
      <c r="U126" s="77"/>
    </row>
    <row r="127" spans="21:21" s="9" customFormat="1">
      <c r="U127" s="77"/>
    </row>
    <row r="128" spans="21:21" s="9" customFormat="1">
      <c r="U128" s="77"/>
    </row>
    <row r="129" spans="21:21" s="9" customFormat="1">
      <c r="U129" s="77"/>
    </row>
    <row r="130" spans="21:21" s="9" customFormat="1">
      <c r="U130" s="77"/>
    </row>
    <row r="131" spans="21:21" s="9" customFormat="1">
      <c r="U131" s="77"/>
    </row>
    <row r="132" spans="21:21" s="9" customFormat="1">
      <c r="U132" s="77"/>
    </row>
    <row r="133" spans="21:21" s="9" customFormat="1">
      <c r="U133" s="77"/>
    </row>
    <row r="134" spans="21:21" s="9" customFormat="1">
      <c r="U134" s="77"/>
    </row>
    <row r="135" spans="21:21" s="9" customFormat="1">
      <c r="U135" s="77"/>
    </row>
    <row r="136" spans="21:21" s="9" customFormat="1">
      <c r="U136" s="77"/>
    </row>
    <row r="137" spans="21:21" s="9" customFormat="1">
      <c r="U137" s="77"/>
    </row>
    <row r="138" spans="21:21" s="9" customFormat="1">
      <c r="U138" s="77"/>
    </row>
    <row r="139" spans="21:21" s="9" customFormat="1">
      <c r="U139" s="77"/>
    </row>
    <row r="140" spans="21:21" s="9" customFormat="1">
      <c r="U140" s="77"/>
    </row>
    <row r="141" spans="21:21" s="9" customFormat="1">
      <c r="U141" s="77"/>
    </row>
    <row r="142" spans="21:21" s="9" customFormat="1">
      <c r="U142" s="77"/>
    </row>
    <row r="143" spans="21:21" s="9" customFormat="1">
      <c r="U143" s="77"/>
    </row>
    <row r="144" spans="21:21" s="9" customFormat="1">
      <c r="U144" s="77"/>
    </row>
    <row r="145" spans="21:21" s="9" customFormat="1">
      <c r="U145" s="77"/>
    </row>
    <row r="146" spans="21:21" s="9" customFormat="1">
      <c r="U146" s="77"/>
    </row>
    <row r="147" spans="21:21" s="9" customFormat="1">
      <c r="U147" s="77"/>
    </row>
    <row r="148" spans="21:21" s="9" customFormat="1">
      <c r="U148" s="77"/>
    </row>
    <row r="149" spans="21:21" s="9" customFormat="1">
      <c r="U149" s="77"/>
    </row>
    <row r="150" spans="21:21" s="9" customFormat="1">
      <c r="U150" s="77"/>
    </row>
    <row r="151" spans="21:21" s="9" customFormat="1">
      <c r="U151" s="77"/>
    </row>
    <row r="152" spans="21:21" s="9" customFormat="1">
      <c r="U152" s="77"/>
    </row>
    <row r="153" spans="21:21" s="9" customFormat="1">
      <c r="U153" s="77"/>
    </row>
    <row r="154" spans="21:21" s="9" customFormat="1">
      <c r="U154" s="77"/>
    </row>
    <row r="155" spans="21:21" s="9" customFormat="1">
      <c r="U155" s="77"/>
    </row>
    <row r="156" spans="21:21" s="9" customFormat="1">
      <c r="U156" s="77"/>
    </row>
    <row r="157" spans="21:21" s="9" customFormat="1">
      <c r="U157" s="77"/>
    </row>
    <row r="158" spans="21:21" s="9" customFormat="1">
      <c r="U158" s="77"/>
    </row>
    <row r="159" spans="21:21" s="9" customFormat="1">
      <c r="U159" s="77"/>
    </row>
    <row r="160" spans="21:21" s="9" customFormat="1">
      <c r="U160" s="77"/>
    </row>
    <row r="161" spans="21:21" s="9" customFormat="1">
      <c r="U161" s="77"/>
    </row>
    <row r="162" spans="21:21" s="9" customFormat="1">
      <c r="U162" s="77"/>
    </row>
    <row r="163" spans="21:21" s="9" customFormat="1">
      <c r="U163" s="77"/>
    </row>
    <row r="164" spans="21:21" s="9" customFormat="1">
      <c r="U164" s="77"/>
    </row>
    <row r="165" spans="21:21" s="9" customFormat="1">
      <c r="U165" s="77"/>
    </row>
    <row r="166" spans="21:21" s="9" customFormat="1">
      <c r="U166" s="77"/>
    </row>
    <row r="167" spans="21:21" s="9" customFormat="1">
      <c r="U167" s="77"/>
    </row>
    <row r="168" spans="21:21" s="9" customFormat="1">
      <c r="U168" s="77"/>
    </row>
    <row r="169" spans="21:21" s="9" customFormat="1">
      <c r="U169" s="77"/>
    </row>
    <row r="170" spans="21:21" s="9" customFormat="1">
      <c r="U170" s="77"/>
    </row>
    <row r="171" spans="21:21" s="9" customFormat="1">
      <c r="U171" s="77"/>
    </row>
    <row r="172" spans="21:21" s="9" customFormat="1">
      <c r="U172" s="77"/>
    </row>
    <row r="173" spans="21:21" s="9" customFormat="1">
      <c r="U173" s="77"/>
    </row>
    <row r="174" spans="21:21" s="9" customFormat="1">
      <c r="U174" s="77"/>
    </row>
    <row r="175" spans="21:21" s="9" customFormat="1">
      <c r="U175" s="77"/>
    </row>
    <row r="176" spans="21:21" s="9" customFormat="1">
      <c r="U176" s="77"/>
    </row>
    <row r="177" spans="21:21" s="9" customFormat="1">
      <c r="U177" s="77"/>
    </row>
    <row r="178" spans="21:21" s="9" customFormat="1">
      <c r="U178" s="77"/>
    </row>
    <row r="179" spans="21:21" s="9" customFormat="1">
      <c r="U179" s="77"/>
    </row>
    <row r="180" spans="21:21" s="9" customFormat="1">
      <c r="U180" s="77"/>
    </row>
    <row r="181" spans="21:21" s="9" customFormat="1">
      <c r="U181" s="77"/>
    </row>
    <row r="182" spans="21:21" s="9" customFormat="1">
      <c r="U182" s="77"/>
    </row>
    <row r="183" spans="21:21" s="9" customFormat="1">
      <c r="U183" s="77"/>
    </row>
    <row r="184" spans="21:21" s="9" customFormat="1">
      <c r="U184" s="77"/>
    </row>
    <row r="185" spans="21:21" s="9" customFormat="1">
      <c r="U185" s="77"/>
    </row>
    <row r="186" spans="21:21" s="9" customFormat="1">
      <c r="U186" s="77"/>
    </row>
    <row r="187" spans="21:21" s="9" customFormat="1">
      <c r="U187" s="77"/>
    </row>
    <row r="188" spans="21:21" s="9" customFormat="1">
      <c r="U188" s="77"/>
    </row>
    <row r="189" spans="21:21" s="9" customFormat="1">
      <c r="U189" s="77"/>
    </row>
    <row r="190" spans="21:21" s="9" customFormat="1">
      <c r="U190" s="77"/>
    </row>
    <row r="191" spans="21:21" s="9" customFormat="1">
      <c r="U191" s="77"/>
    </row>
    <row r="192" spans="21:21" s="9" customFormat="1">
      <c r="U192" s="77"/>
    </row>
    <row r="193" spans="21:21" s="9" customFormat="1">
      <c r="U193" s="77"/>
    </row>
    <row r="194" spans="21:21" s="9" customFormat="1">
      <c r="U194" s="77"/>
    </row>
    <row r="195" spans="21:21" s="9" customFormat="1">
      <c r="U195" s="77"/>
    </row>
    <row r="196" spans="21:21" s="9" customFormat="1">
      <c r="U196" s="77"/>
    </row>
    <row r="197" spans="21:21" s="9" customFormat="1">
      <c r="U197" s="77"/>
    </row>
    <row r="198" spans="21:21" s="9" customFormat="1">
      <c r="U198" s="77"/>
    </row>
    <row r="199" spans="21:21" s="9" customFormat="1">
      <c r="U199" s="77"/>
    </row>
    <row r="200" spans="21:21" s="9" customFormat="1">
      <c r="U200" s="77"/>
    </row>
    <row r="201" spans="21:21" s="9" customFormat="1">
      <c r="U201" s="77"/>
    </row>
    <row r="202" spans="21:21" s="9" customFormat="1">
      <c r="U202" s="77"/>
    </row>
    <row r="203" spans="21:21" s="9" customFormat="1">
      <c r="U203" s="77"/>
    </row>
    <row r="204" spans="21:21" s="9" customFormat="1">
      <c r="U204" s="77"/>
    </row>
    <row r="205" spans="21:21" s="9" customFormat="1">
      <c r="U205" s="77"/>
    </row>
    <row r="206" spans="21:21" s="9" customFormat="1">
      <c r="U206" s="77"/>
    </row>
    <row r="207" spans="21:21" s="9" customFormat="1">
      <c r="U207" s="77"/>
    </row>
    <row r="208" spans="21:21" s="9" customFormat="1">
      <c r="U208" s="77"/>
    </row>
    <row r="209" spans="21:21" s="9" customFormat="1">
      <c r="U209" s="77"/>
    </row>
    <row r="210" spans="21:21" s="9" customFormat="1">
      <c r="U210" s="77"/>
    </row>
    <row r="211" spans="21:21" s="9" customFormat="1">
      <c r="U211" s="77"/>
    </row>
    <row r="212" spans="21:21" s="9" customFormat="1">
      <c r="U212" s="77"/>
    </row>
    <row r="213" spans="21:21" s="9" customFormat="1">
      <c r="U213" s="77"/>
    </row>
    <row r="214" spans="21:21" s="9" customFormat="1">
      <c r="U214" s="77"/>
    </row>
    <row r="215" spans="21:21" s="9" customFormat="1">
      <c r="U215" s="77"/>
    </row>
    <row r="216" spans="21:21" s="9" customFormat="1">
      <c r="U216" s="77"/>
    </row>
    <row r="217" spans="21:21" s="9" customFormat="1">
      <c r="U217" s="77"/>
    </row>
    <row r="218" spans="21:21" s="9" customFormat="1">
      <c r="U218" s="77"/>
    </row>
    <row r="219" spans="21:21" s="9" customFormat="1">
      <c r="U219" s="77"/>
    </row>
    <row r="220" spans="21:21" s="9" customFormat="1">
      <c r="U220" s="77"/>
    </row>
    <row r="221" spans="21:21" s="9" customFormat="1">
      <c r="U221" s="77"/>
    </row>
    <row r="222" spans="21:21" s="9" customFormat="1">
      <c r="U222" s="77"/>
    </row>
    <row r="223" spans="21:21" s="9" customFormat="1">
      <c r="U223" s="77"/>
    </row>
    <row r="224" spans="21:21" s="9" customFormat="1">
      <c r="U224" s="77"/>
    </row>
    <row r="225" spans="21:21" s="9" customFormat="1">
      <c r="U225" s="77"/>
    </row>
    <row r="226" spans="21:21" s="9" customFormat="1">
      <c r="U226" s="77"/>
    </row>
    <row r="227" spans="21:21" s="9" customFormat="1">
      <c r="U227" s="77"/>
    </row>
    <row r="228" spans="21:21" s="9" customFormat="1">
      <c r="U228" s="77"/>
    </row>
    <row r="229" spans="21:21" s="9" customFormat="1">
      <c r="U229" s="77"/>
    </row>
    <row r="230" spans="21:21" s="9" customFormat="1">
      <c r="U230" s="77"/>
    </row>
    <row r="231" spans="21:21" s="9" customFormat="1">
      <c r="U231" s="77"/>
    </row>
    <row r="232" spans="21:21" s="9" customFormat="1">
      <c r="U232" s="77"/>
    </row>
    <row r="233" spans="21:21" s="9" customFormat="1">
      <c r="U233" s="77"/>
    </row>
    <row r="234" spans="21:21" s="9" customFormat="1">
      <c r="U234" s="77"/>
    </row>
    <row r="235" spans="21:21" s="9" customFormat="1">
      <c r="U235" s="77"/>
    </row>
    <row r="236" spans="21:21" s="9" customFormat="1">
      <c r="U236" s="77"/>
    </row>
    <row r="237" spans="21:21" s="9" customFormat="1">
      <c r="U237" s="77"/>
    </row>
    <row r="238" spans="21:21" s="9" customFormat="1">
      <c r="U238" s="77"/>
    </row>
    <row r="239" spans="21:21" s="9" customFormat="1">
      <c r="U239" s="77"/>
    </row>
    <row r="240" spans="21:21" s="9" customFormat="1">
      <c r="U240" s="77"/>
    </row>
    <row r="241" spans="21:21" s="9" customFormat="1">
      <c r="U241" s="77"/>
    </row>
    <row r="242" spans="21:21" s="9" customFormat="1">
      <c r="U242" s="77"/>
    </row>
    <row r="243" spans="21:21" s="9" customFormat="1">
      <c r="U243" s="77"/>
    </row>
    <row r="244" spans="21:21" s="9" customFormat="1">
      <c r="U244" s="77"/>
    </row>
    <row r="245" spans="21:21" s="9" customFormat="1">
      <c r="U245" s="77"/>
    </row>
    <row r="246" spans="21:21" s="9" customFormat="1">
      <c r="U246" s="77"/>
    </row>
    <row r="247" spans="21:21" s="9" customFormat="1">
      <c r="U247" s="77"/>
    </row>
    <row r="248" spans="21:21" s="9" customFormat="1">
      <c r="U248" s="77"/>
    </row>
    <row r="249" spans="21:21" s="9" customFormat="1">
      <c r="U249" s="77"/>
    </row>
    <row r="250" spans="21:21" s="9" customFormat="1">
      <c r="U250" s="77"/>
    </row>
    <row r="251" spans="21:21" s="9" customFormat="1">
      <c r="U251" s="77"/>
    </row>
    <row r="252" spans="21:21" s="9" customFormat="1">
      <c r="U252" s="77"/>
    </row>
    <row r="253" spans="21:21" s="9" customFormat="1">
      <c r="U253" s="77"/>
    </row>
    <row r="254" spans="21:21" s="9" customFormat="1">
      <c r="U254" s="77"/>
    </row>
    <row r="255" spans="21:21" s="9" customFormat="1">
      <c r="U255" s="77"/>
    </row>
    <row r="256" spans="21:21" s="9" customFormat="1">
      <c r="U256" s="77"/>
    </row>
    <row r="257" spans="21:21" s="9" customFormat="1">
      <c r="U257" s="77"/>
    </row>
    <row r="258" spans="21:21" s="9" customFormat="1">
      <c r="U258" s="77"/>
    </row>
    <row r="259" spans="21:21" s="9" customFormat="1">
      <c r="U259" s="77"/>
    </row>
    <row r="260" spans="21:21" s="9" customFormat="1">
      <c r="U260" s="77"/>
    </row>
    <row r="261" spans="21:21" s="9" customFormat="1">
      <c r="U261" s="77"/>
    </row>
    <row r="262" spans="21:21" s="9" customFormat="1">
      <c r="U262" s="77"/>
    </row>
    <row r="263" spans="21:21" s="9" customFormat="1">
      <c r="U263" s="77"/>
    </row>
    <row r="264" spans="21:21" s="9" customFormat="1">
      <c r="U264" s="77"/>
    </row>
    <row r="265" spans="21:21" s="9" customFormat="1">
      <c r="U265" s="77"/>
    </row>
    <row r="266" spans="21:21" s="9" customFormat="1">
      <c r="U266" s="77"/>
    </row>
    <row r="267" spans="21:21" s="9" customFormat="1">
      <c r="U267" s="77"/>
    </row>
    <row r="268" spans="21:21" s="9" customFormat="1">
      <c r="U268" s="77"/>
    </row>
    <row r="269" spans="21:21" s="9" customFormat="1">
      <c r="U269" s="77"/>
    </row>
    <row r="270" spans="21:21" s="9" customFormat="1">
      <c r="U270" s="77"/>
    </row>
    <row r="271" spans="21:21" s="9" customFormat="1">
      <c r="U271" s="77"/>
    </row>
    <row r="272" spans="21:21" s="9" customFormat="1">
      <c r="U272" s="77"/>
    </row>
    <row r="273" spans="21:21" s="9" customFormat="1">
      <c r="U273" s="77"/>
    </row>
    <row r="274" spans="21:21" s="9" customFormat="1">
      <c r="U274" s="77"/>
    </row>
    <row r="275" spans="21:21" s="9" customFormat="1">
      <c r="U275" s="77"/>
    </row>
    <row r="276" spans="21:21" s="9" customFormat="1">
      <c r="U276" s="77"/>
    </row>
    <row r="277" spans="21:21" s="9" customFormat="1">
      <c r="U277" s="77"/>
    </row>
    <row r="278" spans="21:21" s="9" customFormat="1">
      <c r="U278" s="77"/>
    </row>
    <row r="279" spans="21:21" s="9" customFormat="1">
      <c r="U279" s="77"/>
    </row>
    <row r="280" spans="21:21" s="9" customFormat="1">
      <c r="U280" s="77"/>
    </row>
    <row r="281" spans="21:21" s="9" customFormat="1">
      <c r="U281" s="77"/>
    </row>
    <row r="282" spans="21:21" s="9" customFormat="1">
      <c r="U282" s="77"/>
    </row>
    <row r="283" spans="21:21" s="9" customFormat="1">
      <c r="U283" s="77"/>
    </row>
    <row r="284" spans="21:21" s="9" customFormat="1">
      <c r="U284" s="77"/>
    </row>
    <row r="285" spans="21:21" s="9" customFormat="1">
      <c r="U285" s="77"/>
    </row>
    <row r="286" spans="21:21" s="9" customFormat="1">
      <c r="U286" s="77"/>
    </row>
    <row r="287" spans="21:21" s="9" customFormat="1">
      <c r="U287" s="77"/>
    </row>
    <row r="288" spans="21:21" s="9" customFormat="1">
      <c r="U288" s="77"/>
    </row>
    <row r="289" spans="21:21" s="9" customFormat="1">
      <c r="U289" s="77"/>
    </row>
    <row r="290" spans="21:21" s="9" customFormat="1">
      <c r="U290" s="77"/>
    </row>
    <row r="291" spans="21:21" s="9" customFormat="1">
      <c r="U291" s="77"/>
    </row>
    <row r="292" spans="21:21" s="9" customFormat="1">
      <c r="U292" s="77"/>
    </row>
    <row r="293" spans="21:21" s="9" customFormat="1">
      <c r="U293" s="77"/>
    </row>
    <row r="294" spans="21:21" s="9" customFormat="1">
      <c r="U294" s="77"/>
    </row>
    <row r="295" spans="21:21" s="9" customFormat="1">
      <c r="U295" s="77"/>
    </row>
    <row r="296" spans="21:21" s="9" customFormat="1">
      <c r="U296" s="77"/>
    </row>
    <row r="297" spans="21:21" s="9" customFormat="1">
      <c r="U297" s="77"/>
    </row>
    <row r="298" spans="21:21" s="9" customFormat="1">
      <c r="U298" s="77"/>
    </row>
    <row r="299" spans="21:21" s="9" customFormat="1">
      <c r="U299" s="77"/>
    </row>
    <row r="300" spans="21:21" s="9" customFormat="1">
      <c r="U300" s="77"/>
    </row>
    <row r="301" spans="21:21" s="9" customFormat="1">
      <c r="U301" s="77"/>
    </row>
    <row r="302" spans="21:21" s="9" customFormat="1">
      <c r="U302" s="77"/>
    </row>
    <row r="303" spans="21:21" s="9" customFormat="1">
      <c r="U303" s="77"/>
    </row>
    <row r="304" spans="21:21" s="9" customFormat="1">
      <c r="U304" s="77"/>
    </row>
    <row r="305" spans="21:21" s="9" customFormat="1">
      <c r="U305" s="77"/>
    </row>
    <row r="306" spans="21:21" s="9" customFormat="1">
      <c r="U306" s="77"/>
    </row>
    <row r="307" spans="21:21" s="9" customFormat="1">
      <c r="U307" s="77"/>
    </row>
    <row r="308" spans="21:21" s="9" customFormat="1">
      <c r="U308" s="77"/>
    </row>
    <row r="309" spans="21:21" s="9" customFormat="1">
      <c r="U309" s="77"/>
    </row>
    <row r="310" spans="21:21" s="9" customFormat="1">
      <c r="U310" s="77"/>
    </row>
    <row r="311" spans="21:21" s="9" customFormat="1">
      <c r="U311" s="77"/>
    </row>
    <row r="312" spans="21:21" s="9" customFormat="1">
      <c r="U312" s="77"/>
    </row>
    <row r="313" spans="21:21" s="9" customFormat="1">
      <c r="U313" s="77"/>
    </row>
    <row r="314" spans="21:21" s="9" customFormat="1">
      <c r="U314" s="77"/>
    </row>
    <row r="315" spans="21:21" s="9" customFormat="1">
      <c r="U315" s="77"/>
    </row>
    <row r="316" spans="21:21" s="9" customFormat="1">
      <c r="U316" s="77"/>
    </row>
    <row r="317" spans="21:21" s="9" customFormat="1">
      <c r="U317" s="77"/>
    </row>
    <row r="318" spans="21:21" s="9" customFormat="1">
      <c r="U318" s="77"/>
    </row>
    <row r="319" spans="21:21" s="9" customFormat="1">
      <c r="U319" s="77"/>
    </row>
    <row r="320" spans="21:21" s="9" customFormat="1">
      <c r="U320" s="77"/>
    </row>
    <row r="321" spans="21:21" s="9" customFormat="1">
      <c r="U321" s="77"/>
    </row>
    <row r="322" spans="21:21" s="9" customFormat="1">
      <c r="U322" s="77"/>
    </row>
    <row r="323" spans="21:21" s="9" customFormat="1">
      <c r="U323" s="77"/>
    </row>
    <row r="324" spans="21:21" s="9" customFormat="1">
      <c r="U324" s="77"/>
    </row>
    <row r="325" spans="21:21" s="9" customFormat="1">
      <c r="U325" s="77"/>
    </row>
    <row r="326" spans="21:21" s="9" customFormat="1">
      <c r="U326" s="77"/>
    </row>
    <row r="327" spans="21:21" s="9" customFormat="1">
      <c r="U327" s="77"/>
    </row>
    <row r="328" spans="21:21" s="9" customFormat="1">
      <c r="U328" s="77"/>
    </row>
    <row r="329" spans="21:21" s="9" customFormat="1">
      <c r="U329" s="77"/>
    </row>
    <row r="330" spans="21:21" s="9" customFormat="1">
      <c r="U330" s="77"/>
    </row>
    <row r="331" spans="21:21" s="9" customFormat="1">
      <c r="U331" s="77"/>
    </row>
    <row r="332" spans="21:21" s="9" customFormat="1">
      <c r="U332" s="77"/>
    </row>
    <row r="333" spans="21:21" s="9" customFormat="1">
      <c r="U333" s="77"/>
    </row>
    <row r="334" spans="21:21" s="9" customFormat="1">
      <c r="U334" s="77"/>
    </row>
    <row r="335" spans="21:21" s="9" customFormat="1">
      <c r="U335" s="77"/>
    </row>
    <row r="336" spans="21:21" s="9" customFormat="1">
      <c r="U336" s="77"/>
    </row>
    <row r="337" spans="21:21" s="9" customFormat="1">
      <c r="U337" s="77"/>
    </row>
    <row r="338" spans="21:21" s="9" customFormat="1">
      <c r="U338" s="77"/>
    </row>
    <row r="339" spans="21:21" s="9" customFormat="1">
      <c r="U339" s="77"/>
    </row>
    <row r="340" spans="21:21" s="9" customFormat="1">
      <c r="U340" s="77"/>
    </row>
    <row r="341" spans="21:21" s="9" customFormat="1">
      <c r="U341" s="77"/>
    </row>
    <row r="342" spans="21:21" s="9" customFormat="1">
      <c r="U342" s="77"/>
    </row>
    <row r="343" spans="21:21" s="9" customFormat="1">
      <c r="U343" s="77"/>
    </row>
    <row r="344" spans="21:21" s="9" customFormat="1">
      <c r="U344" s="77"/>
    </row>
    <row r="345" spans="21:21" s="9" customFormat="1">
      <c r="U345" s="77"/>
    </row>
    <row r="346" spans="21:21" s="9" customFormat="1">
      <c r="U346" s="77"/>
    </row>
    <row r="347" spans="21:21" s="9" customFormat="1">
      <c r="U347" s="77"/>
    </row>
    <row r="348" spans="21:21" s="9" customFormat="1">
      <c r="U348" s="77"/>
    </row>
    <row r="349" spans="21:21" s="9" customFormat="1">
      <c r="U349" s="77"/>
    </row>
    <row r="350" spans="21:21" s="9" customFormat="1">
      <c r="U350" s="77"/>
    </row>
    <row r="351" spans="21:21" s="9" customFormat="1">
      <c r="U351" s="77"/>
    </row>
    <row r="352" spans="21:21" s="9" customFormat="1">
      <c r="U352" s="77"/>
    </row>
    <row r="353" spans="21:21" s="9" customFormat="1">
      <c r="U353" s="77"/>
    </row>
    <row r="354" spans="21:21" s="9" customFormat="1">
      <c r="U354" s="77"/>
    </row>
    <row r="355" spans="21:21" s="9" customFormat="1">
      <c r="U355" s="77"/>
    </row>
    <row r="356" spans="21:21" s="9" customFormat="1">
      <c r="U356" s="77"/>
    </row>
    <row r="357" spans="21:21" s="9" customFormat="1">
      <c r="U357" s="77"/>
    </row>
    <row r="358" spans="21:21" s="9" customFormat="1">
      <c r="U358" s="77"/>
    </row>
    <row r="359" spans="21:21" s="9" customFormat="1">
      <c r="U359" s="77"/>
    </row>
    <row r="360" spans="21:21" s="9" customFormat="1">
      <c r="U360" s="77"/>
    </row>
    <row r="361" spans="21:21" s="9" customFormat="1">
      <c r="U361" s="77"/>
    </row>
    <row r="362" spans="21:21" s="9" customFormat="1">
      <c r="U362" s="77"/>
    </row>
    <row r="363" spans="21:21" s="9" customFormat="1">
      <c r="U363" s="77"/>
    </row>
    <row r="364" spans="21:21" s="9" customFormat="1">
      <c r="U364" s="77"/>
    </row>
    <row r="365" spans="21:21" s="9" customFormat="1">
      <c r="U365" s="77"/>
    </row>
    <row r="366" spans="21:21" s="9" customFormat="1">
      <c r="U366" s="77"/>
    </row>
    <row r="367" spans="21:21" s="9" customFormat="1">
      <c r="U367" s="77"/>
    </row>
    <row r="368" spans="21:21" s="9" customFormat="1">
      <c r="U368" s="77"/>
    </row>
    <row r="369" spans="21:21" s="9" customFormat="1">
      <c r="U369" s="77"/>
    </row>
    <row r="370" spans="21:21" s="9" customFormat="1">
      <c r="U370" s="77"/>
    </row>
    <row r="371" spans="21:21" s="9" customFormat="1">
      <c r="U371" s="77"/>
    </row>
    <row r="372" spans="21:21" s="9" customFormat="1">
      <c r="U372" s="77"/>
    </row>
    <row r="373" spans="21:21" s="9" customFormat="1">
      <c r="U373" s="77"/>
    </row>
    <row r="374" spans="21:21" s="9" customFormat="1">
      <c r="U374" s="77"/>
    </row>
    <row r="375" spans="21:21" s="9" customFormat="1">
      <c r="U375" s="77"/>
    </row>
    <row r="376" spans="21:21" s="9" customFormat="1">
      <c r="U376" s="77"/>
    </row>
    <row r="377" spans="21:21" s="9" customFormat="1">
      <c r="U377" s="77"/>
    </row>
    <row r="378" spans="21:21" s="9" customFormat="1">
      <c r="U378" s="77"/>
    </row>
    <row r="379" spans="21:21" s="9" customFormat="1">
      <c r="U379" s="77"/>
    </row>
    <row r="380" spans="21:21" s="9" customFormat="1">
      <c r="U380" s="77"/>
    </row>
    <row r="381" spans="21:21" s="9" customFormat="1">
      <c r="U381" s="77"/>
    </row>
    <row r="382" spans="21:21" s="9" customFormat="1">
      <c r="U382" s="77"/>
    </row>
    <row r="383" spans="21:21" s="9" customFormat="1">
      <c r="U383" s="77"/>
    </row>
    <row r="384" spans="21:21" s="9" customFormat="1">
      <c r="U384" s="77"/>
    </row>
    <row r="385" spans="21:21" s="9" customFormat="1">
      <c r="U385" s="77"/>
    </row>
    <row r="386" spans="21:21" s="9" customFormat="1">
      <c r="U386" s="77"/>
    </row>
    <row r="387" spans="21:21" s="9" customFormat="1">
      <c r="U387" s="77"/>
    </row>
    <row r="388" spans="21:21" s="9" customFormat="1">
      <c r="U388" s="77"/>
    </row>
    <row r="389" spans="21:21" s="9" customFormat="1">
      <c r="U389" s="77"/>
    </row>
    <row r="390" spans="21:21" s="9" customFormat="1">
      <c r="U390" s="77"/>
    </row>
    <row r="391" spans="21:21" s="9" customFormat="1">
      <c r="U391" s="77"/>
    </row>
    <row r="392" spans="21:21" s="9" customFormat="1">
      <c r="U392" s="77"/>
    </row>
    <row r="393" spans="21:21" s="9" customFormat="1">
      <c r="U393" s="77"/>
    </row>
    <row r="394" spans="21:21" s="9" customFormat="1">
      <c r="U394" s="77"/>
    </row>
    <row r="395" spans="21:21" s="9" customFormat="1">
      <c r="U395" s="77"/>
    </row>
    <row r="396" spans="21:21" s="9" customFormat="1">
      <c r="U396" s="77"/>
    </row>
    <row r="397" spans="21:21" s="9" customFormat="1">
      <c r="U397" s="77"/>
    </row>
    <row r="398" spans="21:21" s="9" customFormat="1">
      <c r="U398" s="77"/>
    </row>
    <row r="399" spans="21:21" s="9" customFormat="1">
      <c r="U399" s="77"/>
    </row>
    <row r="400" spans="21:21" s="9" customFormat="1">
      <c r="U400" s="77"/>
    </row>
    <row r="401" spans="21:21" s="9" customFormat="1">
      <c r="U401" s="77"/>
    </row>
    <row r="402" spans="21:21" s="9" customFormat="1">
      <c r="U402" s="77"/>
    </row>
    <row r="403" spans="21:21" s="9" customFormat="1">
      <c r="U403" s="77"/>
    </row>
    <row r="404" spans="21:21" s="9" customFormat="1">
      <c r="U404" s="77"/>
    </row>
    <row r="405" spans="21:21" s="9" customFormat="1">
      <c r="U405" s="77"/>
    </row>
    <row r="406" spans="21:21" s="9" customFormat="1">
      <c r="U406" s="77"/>
    </row>
    <row r="407" spans="21:21" s="9" customFormat="1">
      <c r="U407" s="77"/>
    </row>
    <row r="408" spans="21:21" s="9" customFormat="1">
      <c r="U408" s="77"/>
    </row>
    <row r="409" spans="21:21" s="9" customFormat="1">
      <c r="U409" s="77"/>
    </row>
    <row r="410" spans="21:21" s="9" customFormat="1">
      <c r="U410" s="77"/>
    </row>
    <row r="411" spans="21:21" s="9" customFormat="1">
      <c r="U411" s="77"/>
    </row>
    <row r="412" spans="21:21" s="9" customFormat="1">
      <c r="U412" s="77"/>
    </row>
    <row r="413" spans="21:21" s="9" customFormat="1">
      <c r="U413" s="77"/>
    </row>
    <row r="414" spans="21:21" s="9" customFormat="1">
      <c r="U414" s="77"/>
    </row>
    <row r="415" spans="21:21" s="9" customFormat="1">
      <c r="U415" s="77"/>
    </row>
    <row r="416" spans="21:21" s="9" customFormat="1">
      <c r="U416" s="77"/>
    </row>
    <row r="417" spans="21:21" s="9" customFormat="1">
      <c r="U417" s="77"/>
    </row>
    <row r="418" spans="21:21" s="9" customFormat="1">
      <c r="U418" s="77"/>
    </row>
    <row r="419" spans="21:21" s="9" customFormat="1">
      <c r="U419" s="77"/>
    </row>
    <row r="420" spans="21:21" s="9" customFormat="1">
      <c r="U420" s="77"/>
    </row>
    <row r="421" spans="21:21" s="9" customFormat="1">
      <c r="U421" s="77"/>
    </row>
    <row r="422" spans="21:21" s="9" customFormat="1">
      <c r="U422" s="77"/>
    </row>
    <row r="423" spans="21:21" s="9" customFormat="1">
      <c r="U423" s="77"/>
    </row>
    <row r="424" spans="21:21" s="9" customFormat="1">
      <c r="U424" s="77"/>
    </row>
    <row r="425" spans="21:21" s="9" customFormat="1">
      <c r="U425" s="77"/>
    </row>
    <row r="426" spans="21:21" s="9" customFormat="1">
      <c r="U426" s="77"/>
    </row>
    <row r="427" spans="21:21" s="9" customFormat="1">
      <c r="U427" s="77"/>
    </row>
    <row r="428" spans="21:21" s="9" customFormat="1">
      <c r="U428" s="77"/>
    </row>
    <row r="429" spans="21:21" s="9" customFormat="1">
      <c r="U429" s="77"/>
    </row>
    <row r="430" spans="21:21" s="9" customFormat="1">
      <c r="U430" s="77"/>
    </row>
    <row r="431" spans="21:21" s="9" customFormat="1">
      <c r="U431" s="77"/>
    </row>
    <row r="432" spans="21:21" s="9" customFormat="1">
      <c r="U432" s="77"/>
    </row>
    <row r="433" spans="21:21" s="9" customFormat="1">
      <c r="U433" s="77"/>
    </row>
    <row r="434" spans="21:21" s="9" customFormat="1">
      <c r="U434" s="77"/>
    </row>
    <row r="435" spans="21:21" s="9" customFormat="1">
      <c r="U435" s="77"/>
    </row>
    <row r="436" spans="21:21" s="9" customFormat="1">
      <c r="U436" s="77"/>
    </row>
    <row r="437" spans="21:21" s="9" customFormat="1">
      <c r="U437" s="77"/>
    </row>
    <row r="438" spans="21:21" s="9" customFormat="1">
      <c r="U438" s="77"/>
    </row>
    <row r="439" spans="21:21" s="9" customFormat="1">
      <c r="U439" s="77"/>
    </row>
    <row r="440" spans="21:21" s="9" customFormat="1">
      <c r="U440" s="77"/>
    </row>
    <row r="441" spans="21:21" s="9" customFormat="1">
      <c r="U441" s="77"/>
    </row>
    <row r="442" spans="21:21" s="9" customFormat="1">
      <c r="U442" s="77"/>
    </row>
    <row r="443" spans="21:21" s="9" customFormat="1">
      <c r="U443" s="77"/>
    </row>
    <row r="444" spans="21:21" s="9" customFormat="1">
      <c r="U444" s="77"/>
    </row>
    <row r="445" spans="21:21" s="9" customFormat="1">
      <c r="U445" s="77"/>
    </row>
    <row r="446" spans="21:21" s="9" customFormat="1">
      <c r="U446" s="77"/>
    </row>
    <row r="447" spans="21:21" s="9" customFormat="1">
      <c r="U447" s="77"/>
    </row>
    <row r="448" spans="21:21" s="9" customFormat="1">
      <c r="U448" s="77"/>
    </row>
    <row r="449" spans="21:21" s="9" customFormat="1">
      <c r="U449" s="77"/>
    </row>
    <row r="450" spans="21:21" s="9" customFormat="1">
      <c r="U450" s="77"/>
    </row>
    <row r="451" spans="21:21" s="9" customFormat="1">
      <c r="U451" s="77"/>
    </row>
    <row r="452" spans="21:21" s="9" customFormat="1">
      <c r="U452" s="77"/>
    </row>
    <row r="453" spans="21:21" s="9" customFormat="1">
      <c r="U453" s="77"/>
    </row>
    <row r="454" spans="21:21" s="9" customFormat="1">
      <c r="U454" s="77"/>
    </row>
    <row r="455" spans="21:21" s="9" customFormat="1">
      <c r="U455" s="77"/>
    </row>
    <row r="456" spans="21:21" s="9" customFormat="1">
      <c r="U456" s="77"/>
    </row>
    <row r="457" spans="21:21" s="9" customFormat="1">
      <c r="U457" s="77"/>
    </row>
    <row r="458" spans="21:21" s="9" customFormat="1">
      <c r="U458" s="77"/>
    </row>
    <row r="459" spans="21:21" s="9" customFormat="1">
      <c r="U459" s="77"/>
    </row>
    <row r="460" spans="21:21" s="9" customFormat="1">
      <c r="U460" s="77"/>
    </row>
    <row r="461" spans="21:21" s="9" customFormat="1">
      <c r="U461" s="77"/>
    </row>
    <row r="462" spans="21:21" s="9" customFormat="1">
      <c r="U462" s="77"/>
    </row>
    <row r="463" spans="21:21" s="9" customFormat="1">
      <c r="U463" s="77"/>
    </row>
    <row r="464" spans="21:21" s="9" customFormat="1">
      <c r="U464" s="77"/>
    </row>
    <row r="465" spans="21:21" s="9" customFormat="1">
      <c r="U465" s="77"/>
    </row>
    <row r="466" spans="21:21" s="9" customFormat="1">
      <c r="U466" s="77"/>
    </row>
    <row r="467" spans="21:21" s="9" customFormat="1">
      <c r="U467" s="77"/>
    </row>
    <row r="468" spans="21:21" s="9" customFormat="1">
      <c r="U468" s="77"/>
    </row>
    <row r="469" spans="21:21" s="9" customFormat="1">
      <c r="U469" s="77"/>
    </row>
    <row r="470" spans="21:21" s="9" customFormat="1">
      <c r="U470" s="77"/>
    </row>
    <row r="471" spans="21:21" s="9" customFormat="1">
      <c r="U471" s="77"/>
    </row>
    <row r="472" spans="21:21" s="9" customFormat="1">
      <c r="U472" s="77"/>
    </row>
    <row r="473" spans="21:21" s="9" customFormat="1">
      <c r="U473" s="77"/>
    </row>
    <row r="474" spans="21:21" s="9" customFormat="1">
      <c r="U474" s="77"/>
    </row>
    <row r="475" spans="21:21" s="9" customFormat="1">
      <c r="U475" s="77"/>
    </row>
    <row r="476" spans="21:21" s="9" customFormat="1">
      <c r="U476" s="77"/>
    </row>
    <row r="477" spans="21:21" s="9" customFormat="1">
      <c r="U477" s="77"/>
    </row>
    <row r="478" spans="21:21" s="9" customFormat="1">
      <c r="U478" s="77"/>
    </row>
    <row r="479" spans="21:21" s="9" customFormat="1">
      <c r="U479" s="77"/>
    </row>
    <row r="480" spans="21:21" s="9" customFormat="1">
      <c r="U480" s="77"/>
    </row>
    <row r="481" spans="21:21" s="9" customFormat="1">
      <c r="U481" s="77"/>
    </row>
    <row r="482" spans="21:21" s="9" customFormat="1">
      <c r="U482" s="77"/>
    </row>
    <row r="483" spans="21:21" s="9" customFormat="1">
      <c r="U483" s="77"/>
    </row>
    <row r="484" spans="21:21" s="9" customFormat="1">
      <c r="U484" s="77"/>
    </row>
    <row r="485" spans="21:21" s="9" customFormat="1">
      <c r="U485" s="77"/>
    </row>
    <row r="486" spans="21:21" s="9" customFormat="1">
      <c r="U486" s="77"/>
    </row>
    <row r="487" spans="21:21" s="9" customFormat="1">
      <c r="U487" s="77"/>
    </row>
    <row r="488" spans="21:21" s="9" customFormat="1">
      <c r="U488" s="77"/>
    </row>
    <row r="489" spans="21:21" s="9" customFormat="1">
      <c r="U489" s="77"/>
    </row>
    <row r="490" spans="21:21" s="9" customFormat="1">
      <c r="U490" s="77"/>
    </row>
    <row r="491" spans="21:21" s="9" customFormat="1">
      <c r="U491" s="77"/>
    </row>
    <row r="492" spans="21:21" s="9" customFormat="1">
      <c r="U492" s="77"/>
    </row>
    <row r="493" spans="21:21" s="9" customFormat="1">
      <c r="U493" s="77"/>
    </row>
    <row r="494" spans="21:21" s="9" customFormat="1">
      <c r="U494" s="77"/>
    </row>
    <row r="495" spans="21:21" s="9" customFormat="1">
      <c r="U495" s="77"/>
    </row>
    <row r="496" spans="21:21" s="9" customFormat="1">
      <c r="U496" s="77"/>
    </row>
    <row r="497" spans="21:21" s="9" customFormat="1">
      <c r="U497" s="77"/>
    </row>
    <row r="498" spans="21:21" s="9" customFormat="1">
      <c r="U498" s="77"/>
    </row>
    <row r="499" spans="21:21" s="9" customFormat="1">
      <c r="U499" s="77"/>
    </row>
    <row r="500" spans="21:21" s="9" customFormat="1">
      <c r="U500" s="77"/>
    </row>
    <row r="501" spans="21:21" s="9" customFormat="1">
      <c r="U501" s="77"/>
    </row>
    <row r="502" spans="21:21" s="9" customFormat="1">
      <c r="U502" s="77"/>
    </row>
    <row r="503" spans="21:21" s="9" customFormat="1">
      <c r="U503" s="77"/>
    </row>
    <row r="504" spans="21:21" s="9" customFormat="1">
      <c r="U504" s="77"/>
    </row>
    <row r="505" spans="21:21" s="9" customFormat="1">
      <c r="U505" s="77"/>
    </row>
    <row r="506" spans="21:21" s="9" customFormat="1">
      <c r="U506" s="77"/>
    </row>
    <row r="507" spans="21:21" s="9" customFormat="1">
      <c r="U507" s="77"/>
    </row>
    <row r="508" spans="21:21" s="9" customFormat="1">
      <c r="U508" s="77"/>
    </row>
    <row r="509" spans="21:21" s="9" customFormat="1">
      <c r="U509" s="77"/>
    </row>
    <row r="510" spans="21:21" s="9" customFormat="1">
      <c r="U510" s="77"/>
    </row>
    <row r="511" spans="21:21" s="9" customFormat="1">
      <c r="U511" s="77"/>
    </row>
    <row r="512" spans="21:21" s="9" customFormat="1">
      <c r="U512" s="77"/>
    </row>
    <row r="513" spans="21:21" s="9" customFormat="1">
      <c r="U513" s="77"/>
    </row>
    <row r="514" spans="21:21" s="9" customFormat="1">
      <c r="U514" s="77"/>
    </row>
    <row r="515" spans="21:21" s="9" customFormat="1">
      <c r="U515" s="77"/>
    </row>
    <row r="516" spans="21:21" s="9" customFormat="1">
      <c r="U516" s="77"/>
    </row>
    <row r="517" spans="21:21" s="9" customFormat="1">
      <c r="U517" s="77"/>
    </row>
    <row r="518" spans="21:21" s="9" customFormat="1">
      <c r="U518" s="77"/>
    </row>
    <row r="519" spans="21:21" s="9" customFormat="1">
      <c r="U519" s="77"/>
    </row>
    <row r="520" spans="21:21" s="9" customFormat="1">
      <c r="U520" s="77"/>
    </row>
    <row r="521" spans="21:21" s="9" customFormat="1">
      <c r="U521" s="77"/>
    </row>
    <row r="522" spans="21:21" s="9" customFormat="1">
      <c r="U522" s="77"/>
    </row>
    <row r="523" spans="21:21" s="9" customFormat="1">
      <c r="U523" s="77"/>
    </row>
    <row r="524" spans="21:21" s="9" customFormat="1">
      <c r="U524" s="77"/>
    </row>
    <row r="525" spans="21:21" s="9" customFormat="1">
      <c r="U525" s="77"/>
    </row>
    <row r="526" spans="21:21" s="9" customFormat="1">
      <c r="U526" s="77"/>
    </row>
    <row r="527" spans="21:21" s="9" customFormat="1">
      <c r="U527" s="77"/>
    </row>
    <row r="528" spans="21:21" s="9" customFormat="1">
      <c r="U528" s="77"/>
    </row>
    <row r="529" spans="21:21" s="9" customFormat="1">
      <c r="U529" s="77"/>
    </row>
    <row r="530" spans="21:21" s="9" customFormat="1">
      <c r="U530" s="77"/>
    </row>
    <row r="531" spans="21:21" s="9" customFormat="1">
      <c r="U531" s="77"/>
    </row>
    <row r="532" spans="21:21" s="9" customFormat="1">
      <c r="U532" s="77"/>
    </row>
    <row r="533" spans="21:21" s="9" customFormat="1">
      <c r="U533" s="77"/>
    </row>
    <row r="534" spans="21:21" s="9" customFormat="1">
      <c r="U534" s="77"/>
    </row>
    <row r="535" spans="21:21" s="9" customFormat="1">
      <c r="U535" s="77"/>
    </row>
    <row r="536" spans="21:21" s="9" customFormat="1">
      <c r="U536" s="77"/>
    </row>
    <row r="537" spans="21:21" s="9" customFormat="1">
      <c r="U537" s="77"/>
    </row>
    <row r="538" spans="21:21" s="9" customFormat="1">
      <c r="U538" s="77"/>
    </row>
    <row r="539" spans="21:21" s="9" customFormat="1">
      <c r="U539" s="77"/>
    </row>
    <row r="540" spans="21:21" s="9" customFormat="1">
      <c r="U540" s="77"/>
    </row>
    <row r="541" spans="21:21" s="9" customFormat="1">
      <c r="U541" s="77"/>
    </row>
    <row r="542" spans="21:21" s="9" customFormat="1">
      <c r="U542" s="77"/>
    </row>
    <row r="543" spans="21:21" s="9" customFormat="1">
      <c r="U543" s="77"/>
    </row>
    <row r="544" spans="21:21" s="9" customFormat="1">
      <c r="U544" s="77"/>
    </row>
    <row r="545" spans="21:21" s="9" customFormat="1">
      <c r="U545" s="77"/>
    </row>
    <row r="546" spans="21:21" s="9" customFormat="1">
      <c r="U546" s="77"/>
    </row>
    <row r="547" spans="21:21" s="9" customFormat="1">
      <c r="U547" s="77"/>
    </row>
    <row r="548" spans="21:21" s="9" customFormat="1">
      <c r="U548" s="77"/>
    </row>
    <row r="549" spans="21:21" s="9" customFormat="1">
      <c r="U549" s="77"/>
    </row>
    <row r="550" spans="21:21" s="9" customFormat="1">
      <c r="U550" s="77"/>
    </row>
    <row r="551" spans="21:21" s="9" customFormat="1">
      <c r="U551" s="77"/>
    </row>
    <row r="552" spans="21:21" s="9" customFormat="1">
      <c r="U552" s="77"/>
    </row>
    <row r="553" spans="21:21" s="9" customFormat="1">
      <c r="U553" s="77"/>
    </row>
    <row r="554" spans="21:21" s="9" customFormat="1">
      <c r="U554" s="77"/>
    </row>
    <row r="555" spans="21:21" s="9" customFormat="1">
      <c r="U555" s="77"/>
    </row>
    <row r="556" spans="21:21" s="9" customFormat="1">
      <c r="U556" s="77"/>
    </row>
    <row r="557" spans="21:21" s="9" customFormat="1">
      <c r="U557" s="77"/>
    </row>
    <row r="558" spans="21:21" s="9" customFormat="1">
      <c r="U558" s="77"/>
    </row>
    <row r="559" spans="21:21" s="9" customFormat="1">
      <c r="U559" s="77"/>
    </row>
    <row r="560" spans="21:21" s="9" customFormat="1">
      <c r="U560" s="77"/>
    </row>
    <row r="561" spans="21:21" s="9" customFormat="1">
      <c r="U561" s="77"/>
    </row>
    <row r="562" spans="21:21" s="9" customFormat="1">
      <c r="U562" s="77"/>
    </row>
    <row r="563" spans="21:21" s="9" customFormat="1">
      <c r="U563" s="77"/>
    </row>
    <row r="564" spans="21:21" s="9" customFormat="1">
      <c r="U564" s="77"/>
    </row>
    <row r="565" spans="21:21" s="9" customFormat="1">
      <c r="U565" s="77"/>
    </row>
    <row r="566" spans="21:21" s="9" customFormat="1">
      <c r="U566" s="77"/>
    </row>
    <row r="567" spans="21:21" s="9" customFormat="1">
      <c r="U567" s="77"/>
    </row>
    <row r="568" spans="21:21" s="9" customFormat="1">
      <c r="U568" s="77"/>
    </row>
    <row r="569" spans="21:21" s="9" customFormat="1">
      <c r="U569" s="77"/>
    </row>
    <row r="570" spans="21:21" s="9" customFormat="1">
      <c r="U570" s="77"/>
    </row>
    <row r="571" spans="21:21" s="9" customFormat="1">
      <c r="U571" s="77"/>
    </row>
    <row r="572" spans="21:21" s="9" customFormat="1">
      <c r="U572" s="77"/>
    </row>
    <row r="573" spans="21:21" s="9" customFormat="1">
      <c r="U573" s="77"/>
    </row>
    <row r="574" spans="21:21" s="9" customFormat="1">
      <c r="U574" s="77"/>
    </row>
    <row r="575" spans="21:21" s="9" customFormat="1">
      <c r="U575" s="77"/>
    </row>
    <row r="576" spans="21:21" s="9" customFormat="1">
      <c r="U576" s="77"/>
    </row>
    <row r="577" spans="21:21" s="9" customFormat="1">
      <c r="U577" s="77"/>
    </row>
    <row r="578" spans="21:21" s="9" customFormat="1">
      <c r="U578" s="77"/>
    </row>
    <row r="579" spans="21:21" s="9" customFormat="1">
      <c r="U579" s="77"/>
    </row>
    <row r="580" spans="21:21" s="9" customFormat="1">
      <c r="U580" s="77"/>
    </row>
    <row r="581" spans="21:21" s="9" customFormat="1">
      <c r="U581" s="77"/>
    </row>
    <row r="582" spans="21:21" s="9" customFormat="1">
      <c r="U582" s="77"/>
    </row>
    <row r="583" spans="21:21" s="9" customFormat="1">
      <c r="U583" s="77"/>
    </row>
    <row r="584" spans="21:21" s="9" customFormat="1">
      <c r="U584" s="77"/>
    </row>
    <row r="585" spans="21:21" s="9" customFormat="1">
      <c r="U585" s="77"/>
    </row>
    <row r="586" spans="21:21" s="9" customFormat="1">
      <c r="U586" s="77"/>
    </row>
    <row r="587" spans="21:21" s="9" customFormat="1">
      <c r="U587" s="77"/>
    </row>
    <row r="588" spans="21:21" s="9" customFormat="1">
      <c r="U588" s="77"/>
    </row>
    <row r="589" spans="21:21" s="9" customFormat="1">
      <c r="U589" s="77"/>
    </row>
    <row r="590" spans="21:21" s="9" customFormat="1">
      <c r="U590" s="77"/>
    </row>
    <row r="591" spans="21:21" s="9" customFormat="1">
      <c r="U591" s="77"/>
    </row>
    <row r="592" spans="21:21" s="9" customFormat="1">
      <c r="U592" s="77"/>
    </row>
    <row r="593" spans="21:21" s="9" customFormat="1">
      <c r="U593" s="77"/>
    </row>
    <row r="594" spans="21:21" s="9" customFormat="1">
      <c r="U594" s="77"/>
    </row>
    <row r="595" spans="21:21" s="9" customFormat="1">
      <c r="U595" s="77"/>
    </row>
    <row r="596" spans="21:21" s="9" customFormat="1">
      <c r="U596" s="77"/>
    </row>
    <row r="597" spans="21:21" s="9" customFormat="1">
      <c r="U597" s="77"/>
    </row>
    <row r="598" spans="21:21" s="9" customFormat="1">
      <c r="U598" s="77"/>
    </row>
    <row r="599" spans="21:21" s="9" customFormat="1">
      <c r="U599" s="77"/>
    </row>
    <row r="600" spans="21:21" s="9" customFormat="1">
      <c r="U600" s="77"/>
    </row>
    <row r="601" spans="21:21" s="9" customFormat="1">
      <c r="U601" s="77"/>
    </row>
    <row r="602" spans="21:21" s="9" customFormat="1">
      <c r="U602" s="77"/>
    </row>
    <row r="603" spans="21:21" s="9" customFormat="1">
      <c r="U603" s="77"/>
    </row>
    <row r="604" spans="21:21" s="9" customFormat="1">
      <c r="U604" s="77"/>
    </row>
    <row r="605" spans="21:21" s="9" customFormat="1">
      <c r="U605" s="77"/>
    </row>
    <row r="606" spans="21:21" s="9" customFormat="1">
      <c r="U606" s="77"/>
    </row>
    <row r="607" spans="21:21" s="9" customFormat="1">
      <c r="U607" s="77"/>
    </row>
    <row r="608" spans="21:21" s="9" customFormat="1">
      <c r="U608" s="77"/>
    </row>
    <row r="609" spans="21:21" s="9" customFormat="1">
      <c r="U609" s="77"/>
    </row>
    <row r="610" spans="21:21" s="9" customFormat="1">
      <c r="U610" s="77"/>
    </row>
    <row r="611" spans="21:21" s="9" customFormat="1">
      <c r="U611" s="77"/>
    </row>
    <row r="612" spans="21:21" s="9" customFormat="1">
      <c r="U612" s="77"/>
    </row>
    <row r="613" spans="21:21" s="9" customFormat="1">
      <c r="U613" s="77"/>
    </row>
    <row r="614" spans="21:21" s="9" customFormat="1">
      <c r="U614" s="77"/>
    </row>
    <row r="615" spans="21:21" s="9" customFormat="1">
      <c r="U615" s="77"/>
    </row>
    <row r="616" spans="21:21" s="9" customFormat="1">
      <c r="U616" s="77"/>
    </row>
    <row r="617" spans="21:21" s="9" customFormat="1">
      <c r="U617" s="77"/>
    </row>
    <row r="618" spans="21:21" s="9" customFormat="1">
      <c r="U618" s="77"/>
    </row>
    <row r="619" spans="21:21" s="9" customFormat="1">
      <c r="U619" s="77"/>
    </row>
    <row r="620" spans="21:21" s="9" customFormat="1">
      <c r="U620" s="77"/>
    </row>
    <row r="621" spans="21:21" s="9" customFormat="1">
      <c r="U621" s="77"/>
    </row>
    <row r="622" spans="21:21" s="9" customFormat="1">
      <c r="U622" s="77"/>
    </row>
    <row r="623" spans="21:21" s="9" customFormat="1">
      <c r="U623" s="77"/>
    </row>
    <row r="624" spans="21:21" s="9" customFormat="1">
      <c r="U624" s="77"/>
    </row>
    <row r="625" spans="21:21" s="9" customFormat="1">
      <c r="U625" s="77"/>
    </row>
    <row r="626" spans="21:21" s="9" customFormat="1">
      <c r="U626" s="77"/>
    </row>
    <row r="627" spans="21:21" s="9" customFormat="1">
      <c r="U627" s="77"/>
    </row>
    <row r="628" spans="21:21" s="9" customFormat="1">
      <c r="U628" s="77"/>
    </row>
    <row r="629" spans="21:21" s="9" customFormat="1">
      <c r="U629" s="77"/>
    </row>
    <row r="630" spans="21:21" s="9" customFormat="1">
      <c r="U630" s="77"/>
    </row>
    <row r="631" spans="21:21" s="9" customFormat="1">
      <c r="U631" s="77"/>
    </row>
    <row r="632" spans="21:21" s="9" customFormat="1">
      <c r="U632" s="77"/>
    </row>
    <row r="633" spans="21:21" s="9" customFormat="1">
      <c r="U633" s="77"/>
    </row>
    <row r="634" spans="21:21" s="9" customFormat="1">
      <c r="U634" s="77"/>
    </row>
    <row r="635" spans="21:21" s="9" customFormat="1">
      <c r="U635" s="77"/>
    </row>
    <row r="636" spans="21:21" s="9" customFormat="1">
      <c r="U636" s="77"/>
    </row>
    <row r="637" spans="21:21" s="9" customFormat="1">
      <c r="U637" s="77"/>
    </row>
    <row r="638" spans="21:21" s="9" customFormat="1">
      <c r="U638" s="77"/>
    </row>
    <row r="639" spans="21:21" s="9" customFormat="1">
      <c r="U639" s="77"/>
    </row>
    <row r="640" spans="21:21" s="9" customFormat="1">
      <c r="U640" s="77"/>
    </row>
    <row r="641" spans="21:21" s="9" customFormat="1">
      <c r="U641" s="77"/>
    </row>
    <row r="642" spans="21:21" s="9" customFormat="1">
      <c r="U642" s="77"/>
    </row>
    <row r="643" spans="21:21" s="9" customFormat="1">
      <c r="U643" s="77"/>
    </row>
    <row r="644" spans="21:21" s="9" customFormat="1">
      <c r="U644" s="77"/>
    </row>
    <row r="645" spans="21:21" s="9" customFormat="1">
      <c r="U645" s="77"/>
    </row>
    <row r="646" spans="21:21" s="9" customFormat="1">
      <c r="U646" s="77"/>
    </row>
    <row r="647" spans="21:21" s="9" customFormat="1">
      <c r="U647" s="77"/>
    </row>
    <row r="648" spans="21:21" s="9" customFormat="1">
      <c r="U648" s="77"/>
    </row>
    <row r="649" spans="21:21" s="9" customFormat="1">
      <c r="U649" s="77"/>
    </row>
    <row r="650" spans="21:21" s="9" customFormat="1">
      <c r="U650" s="77"/>
    </row>
    <row r="651" spans="21:21" s="9" customFormat="1">
      <c r="U651" s="77"/>
    </row>
    <row r="652" spans="21:21" s="9" customFormat="1">
      <c r="U652" s="77"/>
    </row>
    <row r="653" spans="21:21" s="9" customFormat="1">
      <c r="U653" s="77"/>
    </row>
    <row r="654" spans="21:21" s="9" customFormat="1">
      <c r="U654" s="77"/>
    </row>
    <row r="655" spans="21:21" s="9" customFormat="1">
      <c r="U655" s="77"/>
    </row>
    <row r="656" spans="21:21" s="9" customFormat="1">
      <c r="U656" s="77"/>
    </row>
    <row r="657" spans="21:21" s="9" customFormat="1">
      <c r="U657" s="77"/>
    </row>
    <row r="658" spans="21:21" s="9" customFormat="1">
      <c r="U658" s="77"/>
    </row>
    <row r="659" spans="21:21" s="9" customFormat="1">
      <c r="U659" s="77"/>
    </row>
    <row r="660" spans="21:21" s="9" customFormat="1">
      <c r="U660" s="77"/>
    </row>
    <row r="661" spans="21:21" s="9" customFormat="1">
      <c r="U661" s="77"/>
    </row>
    <row r="662" spans="21:21" s="9" customFormat="1">
      <c r="U662" s="77"/>
    </row>
    <row r="663" spans="21:21" s="9" customFormat="1">
      <c r="U663" s="77"/>
    </row>
    <row r="664" spans="21:21" s="9" customFormat="1">
      <c r="U664" s="77"/>
    </row>
    <row r="665" spans="21:21" s="9" customFormat="1">
      <c r="U665" s="77"/>
    </row>
    <row r="666" spans="21:21" s="9" customFormat="1">
      <c r="U666" s="77"/>
    </row>
    <row r="667" spans="21:21" s="9" customFormat="1">
      <c r="U667" s="77"/>
    </row>
    <row r="668" spans="21:21" s="9" customFormat="1">
      <c r="U668" s="77"/>
    </row>
    <row r="669" spans="21:21" s="9" customFormat="1">
      <c r="U669" s="77"/>
    </row>
    <row r="670" spans="21:21" s="9" customFormat="1">
      <c r="U670" s="77"/>
    </row>
    <row r="671" spans="21:21" s="9" customFormat="1">
      <c r="U671" s="77"/>
    </row>
    <row r="672" spans="21:21" s="9" customFormat="1">
      <c r="U672" s="77"/>
    </row>
    <row r="673" spans="21:21" s="9" customFormat="1">
      <c r="U673" s="77"/>
    </row>
    <row r="674" spans="21:21" s="9" customFormat="1">
      <c r="U674" s="77"/>
    </row>
    <row r="675" spans="21:21" s="9" customFormat="1">
      <c r="U675" s="77"/>
    </row>
    <row r="676" spans="21:21" s="9" customFormat="1">
      <c r="U676" s="77"/>
    </row>
    <row r="677" spans="21:21" s="9" customFormat="1">
      <c r="U677" s="77"/>
    </row>
    <row r="678" spans="21:21" s="9" customFormat="1">
      <c r="U678" s="77"/>
    </row>
    <row r="679" spans="21:21" s="9" customFormat="1">
      <c r="U679" s="77"/>
    </row>
    <row r="680" spans="21:21" s="9" customFormat="1">
      <c r="U680" s="77"/>
    </row>
    <row r="681" spans="21:21" s="9" customFormat="1">
      <c r="U681" s="77"/>
    </row>
    <row r="682" spans="21:21" s="9" customFormat="1">
      <c r="U682" s="77"/>
    </row>
    <row r="683" spans="21:21" s="9" customFormat="1">
      <c r="U683" s="77"/>
    </row>
    <row r="684" spans="21:21" s="9" customFormat="1">
      <c r="U684" s="77"/>
    </row>
    <row r="685" spans="21:21" s="9" customFormat="1">
      <c r="U685" s="77"/>
    </row>
    <row r="686" spans="21:21" s="9" customFormat="1">
      <c r="U686" s="77"/>
    </row>
    <row r="687" spans="21:21" s="9" customFormat="1">
      <c r="U687" s="77"/>
    </row>
    <row r="688" spans="21:21" s="9" customFormat="1">
      <c r="U688" s="77"/>
    </row>
    <row r="689" spans="21:21" s="9" customFormat="1">
      <c r="U689" s="77"/>
    </row>
    <row r="690" spans="21:21" s="9" customFormat="1">
      <c r="U690" s="77"/>
    </row>
    <row r="691" spans="21:21" s="9" customFormat="1">
      <c r="U691" s="77"/>
    </row>
    <row r="692" spans="21:21" s="9" customFormat="1">
      <c r="U692" s="77"/>
    </row>
    <row r="693" spans="21:21" s="9" customFormat="1">
      <c r="U693" s="77"/>
    </row>
    <row r="694" spans="21:21" s="9" customFormat="1">
      <c r="U694" s="77"/>
    </row>
    <row r="695" spans="21:21" s="9" customFormat="1">
      <c r="U695" s="77"/>
    </row>
    <row r="696" spans="21:21" s="9" customFormat="1">
      <c r="U696" s="77"/>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79"/>
  <sheetViews>
    <sheetView zoomScaleNormal="100" workbookViewId="0">
      <selection activeCell="B1" sqref="B1"/>
    </sheetView>
  </sheetViews>
  <sheetFormatPr defaultRowHeight="15"/>
  <cols>
    <col min="1" max="1" width="9.140625" style="9"/>
    <col min="2" max="2" width="44.7109375" customWidth="1"/>
    <col min="3" max="23" width="12.7109375" customWidth="1"/>
    <col min="24" max="26" width="9.140625" style="9"/>
    <col min="27" max="27" width="9.140625" style="77"/>
    <col min="28" max="57" width="9.140625" style="9"/>
  </cols>
  <sheetData>
    <row r="1" spans="2:27" s="9" customFormat="1">
      <c r="B1" s="8" t="s">
        <v>104</v>
      </c>
      <c r="C1" s="8"/>
      <c r="D1" s="8"/>
      <c r="E1" s="8"/>
      <c r="F1" s="8"/>
      <c r="G1" s="8"/>
      <c r="H1" s="8"/>
      <c r="I1" s="8"/>
      <c r="J1" s="8"/>
      <c r="K1" s="8"/>
      <c r="L1" s="8"/>
      <c r="M1" s="8"/>
      <c r="N1" s="8"/>
      <c r="O1" s="8"/>
      <c r="P1" s="8"/>
      <c r="Q1" s="8"/>
      <c r="R1" s="8"/>
      <c r="AA1" s="77"/>
    </row>
    <row r="2" spans="2:27" s="9" customFormat="1">
      <c r="AA2" s="77"/>
    </row>
    <row r="3" spans="2:27">
      <c r="B3" s="2" t="s">
        <v>143</v>
      </c>
      <c r="C3" s="3" t="s">
        <v>282</v>
      </c>
      <c r="D3" s="3" t="s">
        <v>278</v>
      </c>
      <c r="E3" s="3" t="s">
        <v>279</v>
      </c>
      <c r="F3" s="3" t="s">
        <v>275</v>
      </c>
      <c r="G3" s="3" t="s">
        <v>273</v>
      </c>
      <c r="H3" s="3" t="s">
        <v>265</v>
      </c>
      <c r="I3" s="3" t="s">
        <v>261</v>
      </c>
      <c r="J3" s="3" t="s">
        <v>262</v>
      </c>
      <c r="K3" s="3" t="s">
        <v>259</v>
      </c>
      <c r="L3" s="3" t="s">
        <v>243</v>
      </c>
      <c r="M3" s="3" t="s">
        <v>237</v>
      </c>
      <c r="N3" s="3" t="s">
        <v>232</v>
      </c>
      <c r="O3" s="3" t="s">
        <v>233</v>
      </c>
      <c r="P3" s="3" t="s">
        <v>231</v>
      </c>
      <c r="Q3" s="3" t="s">
        <v>177</v>
      </c>
      <c r="R3" s="3" t="s">
        <v>157</v>
      </c>
      <c r="S3" s="3" t="s">
        <v>156</v>
      </c>
      <c r="T3" s="3" t="s">
        <v>61</v>
      </c>
      <c r="U3" s="3" t="s">
        <v>69</v>
      </c>
      <c r="V3" s="3" t="s">
        <v>60</v>
      </c>
      <c r="W3" s="3" t="s">
        <v>59</v>
      </c>
      <c r="AA3" s="78"/>
    </row>
    <row r="4" spans="2:27" s="9" customFormat="1">
      <c r="B4" s="20" t="s">
        <v>45</v>
      </c>
      <c r="C4" s="97">
        <f>'IS '!C12</f>
        <v>1350</v>
      </c>
      <c r="D4" s="97">
        <f>'IS '!D12</f>
        <v>4095</v>
      </c>
      <c r="E4" s="97">
        <f>'IS '!E12</f>
        <v>1078</v>
      </c>
      <c r="F4" s="97">
        <f>'IS '!F12</f>
        <v>966</v>
      </c>
      <c r="G4" s="97">
        <f>'IS '!G12</f>
        <v>878</v>
      </c>
      <c r="H4" s="97">
        <f>'IS '!H12</f>
        <v>1173</v>
      </c>
      <c r="I4" s="97">
        <f>'IS '!I12</f>
        <v>4642</v>
      </c>
      <c r="J4" s="97">
        <f>'IS '!J12</f>
        <v>988</v>
      </c>
      <c r="K4" s="97">
        <f>'IS '!K12</f>
        <v>1059</v>
      </c>
      <c r="L4" s="97">
        <f>'IS '!L12</f>
        <v>1292</v>
      </c>
      <c r="M4" s="97">
        <f>'IS '!M12</f>
        <v>1303</v>
      </c>
      <c r="N4" s="97">
        <f>'IS '!N12</f>
        <v>4628</v>
      </c>
      <c r="O4" s="97">
        <f>'IS '!O12</f>
        <v>983</v>
      </c>
      <c r="P4" s="97">
        <f>'IS '!P12</f>
        <v>1126</v>
      </c>
      <c r="Q4" s="97">
        <f>'IS '!Q12</f>
        <v>1256</v>
      </c>
      <c r="R4" s="97">
        <f>'IS '!R12</f>
        <v>1263</v>
      </c>
      <c r="S4" s="97">
        <f>'IS '!S12</f>
        <v>4011</v>
      </c>
      <c r="T4" s="97">
        <f>'IS '!T12</f>
        <v>945</v>
      </c>
      <c r="U4" s="97">
        <f>'IS '!U12</f>
        <v>919</v>
      </c>
      <c r="V4" s="97">
        <f>'IS '!V12</f>
        <v>1051</v>
      </c>
      <c r="W4" s="97">
        <f>'IS '!W12</f>
        <v>1096</v>
      </c>
      <c r="AA4" s="78"/>
    </row>
    <row r="5" spans="2:27" s="9" customFormat="1">
      <c r="B5" s="125" t="s">
        <v>291</v>
      </c>
      <c r="C5" s="40">
        <f>-'IS '!C58</f>
        <v>342</v>
      </c>
      <c r="D5" s="40">
        <f>-'IS '!D58</f>
        <v>1422</v>
      </c>
      <c r="E5" s="40">
        <f>-'IS '!E58</f>
        <v>350</v>
      </c>
      <c r="F5" s="40">
        <f>-'IS '!F58</f>
        <v>341</v>
      </c>
      <c r="G5" s="40">
        <f>-'IS '!G58</f>
        <v>380</v>
      </c>
      <c r="H5" s="40">
        <f>-'IS '!H58</f>
        <v>351</v>
      </c>
      <c r="I5" s="40">
        <f>-'IS '!I58</f>
        <v>1451</v>
      </c>
      <c r="J5" s="40">
        <f>-'IS '!J58</f>
        <v>390</v>
      </c>
      <c r="K5" s="40">
        <f>-'IS '!K58</f>
        <v>360</v>
      </c>
      <c r="L5" s="40">
        <f>-'IS '!L58</f>
        <v>361</v>
      </c>
      <c r="M5" s="40">
        <f>-'IS '!M58</f>
        <v>340</v>
      </c>
      <c r="N5" s="40">
        <f>-'IS '!N58</f>
        <v>864</v>
      </c>
      <c r="O5" s="40">
        <f>-'IS '!O58</f>
        <v>190</v>
      </c>
      <c r="P5" s="40">
        <f>-'IS '!P58</f>
        <v>230</v>
      </c>
      <c r="Q5" s="40">
        <f>-'IS '!Q58</f>
        <v>224</v>
      </c>
      <c r="R5" s="40">
        <f>-'IS '!R58</f>
        <v>220</v>
      </c>
      <c r="S5" s="40">
        <f>-'IS '!S58</f>
        <v>883</v>
      </c>
      <c r="T5" s="40">
        <f>-'IS '!T58</f>
        <v>216</v>
      </c>
      <c r="U5" s="40">
        <f>-'IS '!U58</f>
        <v>219</v>
      </c>
      <c r="V5" s="40">
        <f>-'IS '!V58</f>
        <v>225</v>
      </c>
      <c r="W5" s="40">
        <f>-'IS '!W58</f>
        <v>223</v>
      </c>
      <c r="AA5" s="78"/>
    </row>
    <row r="6" spans="2:27" s="9" customFormat="1">
      <c r="B6" s="125" t="s">
        <v>292</v>
      </c>
      <c r="C6" s="40">
        <f>-'IS '!C60</f>
        <v>86</v>
      </c>
      <c r="D6" s="40">
        <f>-'IS '!D60</f>
        <v>365</v>
      </c>
      <c r="E6" s="40">
        <f>-'IS '!E60</f>
        <v>90</v>
      </c>
      <c r="F6" s="40">
        <f>-'IS '!F60</f>
        <v>88</v>
      </c>
      <c r="G6" s="40">
        <f>-'IS '!G60</f>
        <v>94</v>
      </c>
      <c r="H6" s="40">
        <f>-'IS '!H60</f>
        <v>93</v>
      </c>
      <c r="I6" s="40">
        <f>-'IS '!I60</f>
        <v>342</v>
      </c>
      <c r="J6" s="40">
        <f>-'IS '!J60</f>
        <v>87</v>
      </c>
      <c r="K6" s="40">
        <f>-'IS '!K60</f>
        <v>92</v>
      </c>
      <c r="L6" s="40">
        <f>-'IS '!L60</f>
        <v>81</v>
      </c>
      <c r="M6" s="40">
        <f>-'IS '!M60</f>
        <v>82</v>
      </c>
      <c r="N6" s="40">
        <f>-'IS '!N60</f>
        <v>290</v>
      </c>
      <c r="O6" s="40">
        <f>-'IS '!O60</f>
        <v>74</v>
      </c>
      <c r="P6" s="40">
        <f>-'IS '!P60</f>
        <v>72</v>
      </c>
      <c r="Q6" s="40">
        <f>-'IS '!Q60</f>
        <v>74</v>
      </c>
      <c r="R6" s="40">
        <f>-'IS '!R60</f>
        <v>70</v>
      </c>
      <c r="S6" s="40">
        <f>-'IS '!S60</f>
        <v>276</v>
      </c>
      <c r="T6" s="40">
        <f>-'IS '!T60</f>
        <v>70</v>
      </c>
      <c r="U6" s="40">
        <f>-'IS '!U60</f>
        <v>68</v>
      </c>
      <c r="V6" s="40">
        <f>-'IS '!V60</f>
        <v>70</v>
      </c>
      <c r="W6" s="40">
        <f>-'IS '!W60</f>
        <v>68</v>
      </c>
      <c r="AA6" s="78"/>
    </row>
    <row r="7" spans="2:27" s="9" customFormat="1">
      <c r="B7" s="20" t="s">
        <v>94</v>
      </c>
      <c r="C7" s="40">
        <f>SUM(C4:C6)</f>
        <v>1778</v>
      </c>
      <c r="D7" s="40">
        <f t="shared" ref="D7:H7" si="0">SUM(D4:D6)</f>
        <v>5882</v>
      </c>
      <c r="E7" s="40">
        <f t="shared" si="0"/>
        <v>1518</v>
      </c>
      <c r="F7" s="40">
        <f t="shared" si="0"/>
        <v>1395</v>
      </c>
      <c r="G7" s="40">
        <f t="shared" si="0"/>
        <v>1352</v>
      </c>
      <c r="H7" s="40">
        <f t="shared" si="0"/>
        <v>1617</v>
      </c>
      <c r="I7" s="40">
        <f t="shared" ref="I7" si="1">SUM(I4:I6)</f>
        <v>6435</v>
      </c>
      <c r="J7" s="40">
        <f t="shared" ref="J7" si="2">SUM(J4:J6)</f>
        <v>1465</v>
      </c>
      <c r="K7" s="40">
        <f t="shared" ref="K7" si="3">SUM(K4:K6)</f>
        <v>1511</v>
      </c>
      <c r="L7" s="40">
        <f t="shared" ref="L7" si="4">SUM(L4:L6)</f>
        <v>1734</v>
      </c>
      <c r="M7" s="40">
        <f t="shared" ref="M7" si="5">SUM(M4:M6)</f>
        <v>1725</v>
      </c>
      <c r="N7" s="40">
        <f t="shared" ref="N7" si="6">SUM(N4:N6)</f>
        <v>5782</v>
      </c>
      <c r="O7" s="40">
        <f t="shared" ref="O7" si="7">SUM(O4:O6)</f>
        <v>1247</v>
      </c>
      <c r="P7" s="40">
        <f t="shared" ref="P7" si="8">SUM(P4:P6)</f>
        <v>1428</v>
      </c>
      <c r="Q7" s="40">
        <f t="shared" ref="Q7" si="9">SUM(Q4:Q6)</f>
        <v>1554</v>
      </c>
      <c r="R7" s="40">
        <f t="shared" ref="R7" si="10">SUM(R4:R6)</f>
        <v>1553</v>
      </c>
      <c r="S7" s="40">
        <f t="shared" ref="S7" si="11">SUM(S4:S6)</f>
        <v>5170</v>
      </c>
      <c r="T7" s="40">
        <f t="shared" ref="T7" si="12">SUM(T4:T6)</f>
        <v>1231</v>
      </c>
      <c r="U7" s="40">
        <f t="shared" ref="U7" si="13">SUM(U4:U6)</f>
        <v>1206</v>
      </c>
      <c r="V7" s="40">
        <f t="shared" ref="V7" si="14">SUM(V4:V6)</f>
        <v>1346</v>
      </c>
      <c r="W7" s="40">
        <f t="shared" ref="W7" si="15">SUM(W4:W6)</f>
        <v>1387</v>
      </c>
      <c r="AA7" s="77"/>
    </row>
    <row r="8" spans="2:27" s="9" customFormat="1">
      <c r="B8" s="20" t="s">
        <v>95</v>
      </c>
      <c r="C8" s="40">
        <v>-240</v>
      </c>
      <c r="D8" s="40">
        <f t="shared" ref="D8:D13" si="16">SUM(E8:H8)</f>
        <v>-1113</v>
      </c>
      <c r="E8" s="40">
        <v>-356</v>
      </c>
      <c r="F8" s="40">
        <v>-199</v>
      </c>
      <c r="G8" s="40">
        <v>-219</v>
      </c>
      <c r="H8" s="40">
        <v>-339</v>
      </c>
      <c r="I8" s="40">
        <f t="shared" ref="I8:I13" si="17">SUM(J8:M8)</f>
        <v>-1660</v>
      </c>
      <c r="J8" s="40">
        <v>-633</v>
      </c>
      <c r="K8" s="40">
        <v>-433</v>
      </c>
      <c r="L8" s="40">
        <v>-345</v>
      </c>
      <c r="M8" s="40">
        <v>-249</v>
      </c>
      <c r="N8" s="40">
        <f t="shared" ref="N8:N13" si="18">SUM(O8:R8)</f>
        <v>-1736</v>
      </c>
      <c r="O8" s="20">
        <v>-783</v>
      </c>
      <c r="P8" s="20">
        <v>-403</v>
      </c>
      <c r="Q8" s="20">
        <v>-350</v>
      </c>
      <c r="R8" s="40">
        <v>-200</v>
      </c>
      <c r="S8" s="40">
        <f t="shared" ref="S8:S25" si="19">SUM(T8:W8)</f>
        <v>-1286</v>
      </c>
      <c r="T8" s="40">
        <v>-666</v>
      </c>
      <c r="U8" s="40">
        <v>-246</v>
      </c>
      <c r="V8" s="40">
        <v>-223</v>
      </c>
      <c r="W8" s="40">
        <v>-151</v>
      </c>
      <c r="AA8" s="77"/>
    </row>
    <row r="9" spans="2:27" s="9" customFormat="1">
      <c r="B9" s="21" t="s">
        <v>96</v>
      </c>
      <c r="C9" s="21">
        <v>78</v>
      </c>
      <c r="D9" s="21">
        <f t="shared" si="16"/>
        <v>150</v>
      </c>
      <c r="E9" s="21">
        <v>17</v>
      </c>
      <c r="F9" s="21">
        <v>2</v>
      </c>
      <c r="G9" s="21">
        <v>27</v>
      </c>
      <c r="H9" s="21">
        <v>104</v>
      </c>
      <c r="I9" s="21">
        <f t="shared" si="17"/>
        <v>15</v>
      </c>
      <c r="J9" s="21">
        <v>8</v>
      </c>
      <c r="K9" s="21">
        <v>-7</v>
      </c>
      <c r="L9" s="21">
        <v>7</v>
      </c>
      <c r="M9" s="21">
        <v>7</v>
      </c>
      <c r="N9" s="21">
        <f t="shared" si="18"/>
        <v>43</v>
      </c>
      <c r="O9" s="21">
        <v>22</v>
      </c>
      <c r="P9" s="21">
        <v>4</v>
      </c>
      <c r="Q9" s="21">
        <v>2</v>
      </c>
      <c r="R9" s="40">
        <v>15</v>
      </c>
      <c r="S9" s="40">
        <f t="shared" si="19"/>
        <v>36</v>
      </c>
      <c r="T9" s="40">
        <v>23</v>
      </c>
      <c r="U9" s="40">
        <v>6</v>
      </c>
      <c r="V9" s="40">
        <v>6</v>
      </c>
      <c r="W9" s="40">
        <v>1</v>
      </c>
      <c r="AA9" s="77"/>
    </row>
    <row r="10" spans="2:27" s="9" customFormat="1">
      <c r="B10" s="21" t="s">
        <v>239</v>
      </c>
      <c r="C10" s="21">
        <v>-99</v>
      </c>
      <c r="D10" s="21">
        <f t="shared" si="16"/>
        <v>-401</v>
      </c>
      <c r="E10" s="21">
        <v>-101</v>
      </c>
      <c r="F10" s="21">
        <v>-98</v>
      </c>
      <c r="G10" s="21">
        <v>-102</v>
      </c>
      <c r="H10" s="21">
        <v>-100</v>
      </c>
      <c r="I10" s="21">
        <f t="shared" si="17"/>
        <v>-388</v>
      </c>
      <c r="J10" s="49">
        <v>-109</v>
      </c>
      <c r="K10" s="49">
        <v>-97</v>
      </c>
      <c r="L10" s="49">
        <v>-96</v>
      </c>
      <c r="M10" s="49">
        <v>-86</v>
      </c>
      <c r="N10" s="49">
        <v>0</v>
      </c>
      <c r="O10" s="49">
        <v>0</v>
      </c>
      <c r="P10" s="49">
        <v>0</v>
      </c>
      <c r="Q10" s="49">
        <v>0</v>
      </c>
      <c r="R10" s="49">
        <v>0</v>
      </c>
      <c r="S10" s="49">
        <v>0</v>
      </c>
      <c r="T10" s="49">
        <v>0</v>
      </c>
      <c r="U10" s="49">
        <v>0</v>
      </c>
      <c r="V10" s="49">
        <v>0</v>
      </c>
      <c r="W10" s="49">
        <v>0</v>
      </c>
      <c r="AA10" s="77"/>
    </row>
    <row r="11" spans="2:27" s="9" customFormat="1">
      <c r="B11" s="21" t="s">
        <v>97</v>
      </c>
      <c r="C11" s="40">
        <v>-717</v>
      </c>
      <c r="D11" s="40">
        <f>SUM(E11:H11)</f>
        <v>736</v>
      </c>
      <c r="E11" s="40">
        <v>654</v>
      </c>
      <c r="F11" s="40">
        <v>258</v>
      </c>
      <c r="G11" s="40">
        <v>345</v>
      </c>
      <c r="H11" s="40">
        <v>-521</v>
      </c>
      <c r="I11" s="40">
        <f>SUM(J11:M11)</f>
        <v>-158</v>
      </c>
      <c r="J11" s="40">
        <v>765</v>
      </c>
      <c r="K11" s="40">
        <v>358</v>
      </c>
      <c r="L11" s="40">
        <v>-201</v>
      </c>
      <c r="M11" s="40">
        <v>-1080</v>
      </c>
      <c r="N11" s="21">
        <f t="shared" si="18"/>
        <v>-120</v>
      </c>
      <c r="O11" s="21">
        <v>1123</v>
      </c>
      <c r="P11" s="21">
        <v>-213</v>
      </c>
      <c r="Q11" s="21">
        <v>-89</v>
      </c>
      <c r="R11" s="40">
        <v>-941</v>
      </c>
      <c r="S11" s="40">
        <f>SUM(T11:W11)</f>
        <v>-400</v>
      </c>
      <c r="T11" s="40">
        <v>535</v>
      </c>
      <c r="U11" s="40">
        <v>-50</v>
      </c>
      <c r="V11" s="40">
        <v>-111</v>
      </c>
      <c r="W11" s="40">
        <v>-774</v>
      </c>
      <c r="AA11" s="77"/>
    </row>
    <row r="12" spans="2:27" s="9" customFormat="1">
      <c r="B12" s="21" t="s">
        <v>98</v>
      </c>
      <c r="C12" s="21">
        <v>0</v>
      </c>
      <c r="D12" s="21">
        <f t="shared" si="16"/>
        <v>1</v>
      </c>
      <c r="E12" s="21">
        <v>0</v>
      </c>
      <c r="F12" s="49">
        <v>1</v>
      </c>
      <c r="G12" s="49">
        <v>0</v>
      </c>
      <c r="H12" s="21">
        <v>0</v>
      </c>
      <c r="I12" s="21">
        <f t="shared" si="17"/>
        <v>2</v>
      </c>
      <c r="J12" s="21">
        <v>0</v>
      </c>
      <c r="K12" s="21">
        <v>1</v>
      </c>
      <c r="L12" s="49">
        <v>1</v>
      </c>
      <c r="M12" s="49">
        <v>0</v>
      </c>
      <c r="N12" s="21">
        <f t="shared" si="18"/>
        <v>2</v>
      </c>
      <c r="O12" s="21">
        <v>1</v>
      </c>
      <c r="P12" s="21">
        <v>0</v>
      </c>
      <c r="Q12" s="49">
        <v>0</v>
      </c>
      <c r="R12" s="40">
        <v>1</v>
      </c>
      <c r="S12" s="40">
        <f t="shared" si="19"/>
        <v>1</v>
      </c>
      <c r="T12" s="40">
        <v>0</v>
      </c>
      <c r="U12" s="49">
        <v>0</v>
      </c>
      <c r="V12" s="49">
        <v>1</v>
      </c>
      <c r="W12" s="49">
        <v>0</v>
      </c>
      <c r="AA12" s="77"/>
    </row>
    <row r="13" spans="2:27" s="9" customFormat="1">
      <c r="B13" s="21" t="s">
        <v>99</v>
      </c>
      <c r="C13" s="21">
        <v>162</v>
      </c>
      <c r="D13" s="21">
        <f t="shared" si="16"/>
        <v>-28</v>
      </c>
      <c r="E13" s="21">
        <v>8</v>
      </c>
      <c r="F13" s="21">
        <v>-7</v>
      </c>
      <c r="G13" s="21">
        <v>0</v>
      </c>
      <c r="H13" s="21">
        <v>-29</v>
      </c>
      <c r="I13" s="21">
        <f t="shared" si="17"/>
        <v>-15</v>
      </c>
      <c r="J13" s="21">
        <v>-1</v>
      </c>
      <c r="K13" s="21">
        <v>-5</v>
      </c>
      <c r="L13" s="21">
        <v>-5</v>
      </c>
      <c r="M13" s="21">
        <v>-4</v>
      </c>
      <c r="N13" s="21">
        <f t="shared" si="18"/>
        <v>-23</v>
      </c>
      <c r="O13" s="21">
        <v>-8</v>
      </c>
      <c r="P13" s="49">
        <v>-3</v>
      </c>
      <c r="Q13" s="21">
        <v>-4</v>
      </c>
      <c r="R13" s="40">
        <v>-8</v>
      </c>
      <c r="S13" s="40">
        <f t="shared" si="19"/>
        <v>-17</v>
      </c>
      <c r="T13" s="40">
        <v>-2</v>
      </c>
      <c r="U13" s="40">
        <v>-3</v>
      </c>
      <c r="V13" s="40">
        <v>-10</v>
      </c>
      <c r="W13" s="40">
        <v>-2</v>
      </c>
      <c r="AA13" s="77"/>
    </row>
    <row r="14" spans="2:27" s="9" customFormat="1">
      <c r="B14" s="22" t="s">
        <v>293</v>
      </c>
      <c r="C14" s="31">
        <f t="shared" ref="C14:D14" si="20">SUM(C7:C13)</f>
        <v>962</v>
      </c>
      <c r="D14" s="31">
        <f t="shared" si="20"/>
        <v>5227</v>
      </c>
      <c r="E14" s="31">
        <f t="shared" ref="E14:O14" si="21">SUM(E7:E13)</f>
        <v>1740</v>
      </c>
      <c r="F14" s="31">
        <f t="shared" si="21"/>
        <v>1352</v>
      </c>
      <c r="G14" s="31">
        <f t="shared" si="21"/>
        <v>1403</v>
      </c>
      <c r="H14" s="31">
        <f t="shared" si="21"/>
        <v>732</v>
      </c>
      <c r="I14" s="31">
        <f t="shared" ref="I14" si="22">SUM(I7:I13)</f>
        <v>4231</v>
      </c>
      <c r="J14" s="31">
        <f t="shared" si="21"/>
        <v>1495</v>
      </c>
      <c r="K14" s="31">
        <f t="shared" si="21"/>
        <v>1328</v>
      </c>
      <c r="L14" s="31">
        <f t="shared" si="21"/>
        <v>1095</v>
      </c>
      <c r="M14" s="31">
        <f t="shared" si="21"/>
        <v>313</v>
      </c>
      <c r="N14" s="31">
        <f t="shared" ref="N14" si="23">SUM(N7:N13)</f>
        <v>3948</v>
      </c>
      <c r="O14" s="31">
        <f t="shared" si="21"/>
        <v>1602</v>
      </c>
      <c r="P14" s="31">
        <f t="shared" ref="P14:U14" si="24">SUM(P7:P13)</f>
        <v>813</v>
      </c>
      <c r="Q14" s="31">
        <f t="shared" si="24"/>
        <v>1113</v>
      </c>
      <c r="R14" s="31">
        <f t="shared" si="24"/>
        <v>420</v>
      </c>
      <c r="S14" s="31">
        <f t="shared" si="24"/>
        <v>3504</v>
      </c>
      <c r="T14" s="31">
        <f t="shared" si="24"/>
        <v>1121</v>
      </c>
      <c r="U14" s="31">
        <f t="shared" si="24"/>
        <v>913</v>
      </c>
      <c r="V14" s="31">
        <f t="shared" ref="V14:W14" si="25">SUM(V7:V13)</f>
        <v>1009</v>
      </c>
      <c r="W14" s="31">
        <f t="shared" si="25"/>
        <v>461</v>
      </c>
      <c r="AA14" s="77"/>
    </row>
    <row r="15" spans="2:27" s="9" customFormat="1">
      <c r="B15" s="22" t="s">
        <v>294</v>
      </c>
      <c r="C15" s="126">
        <v>90</v>
      </c>
      <c r="D15" s="126">
        <f>SUM(E15:H15)</f>
        <v>105</v>
      </c>
      <c r="E15" s="126">
        <v>73</v>
      </c>
      <c r="F15" s="126">
        <v>39</v>
      </c>
      <c r="G15" s="126">
        <v>37</v>
      </c>
      <c r="H15" s="126">
        <v>-44</v>
      </c>
      <c r="I15" s="126">
        <f>SUM(J15:M15)</f>
        <v>-64</v>
      </c>
      <c r="J15" s="126">
        <v>30</v>
      </c>
      <c r="K15" s="126">
        <v>84</v>
      </c>
      <c r="L15" s="126">
        <v>-44</v>
      </c>
      <c r="M15" s="126">
        <v>-134</v>
      </c>
      <c r="N15" s="126">
        <f>SUM(O15:R15)</f>
        <v>-26</v>
      </c>
      <c r="O15" s="126">
        <v>-16</v>
      </c>
      <c r="P15" s="126">
        <v>40</v>
      </c>
      <c r="Q15" s="126">
        <v>-39</v>
      </c>
      <c r="R15" s="126">
        <v>-11</v>
      </c>
      <c r="S15" s="126">
        <f>SUM(T15:W15)</f>
        <v>236</v>
      </c>
      <c r="T15" s="126">
        <v>99</v>
      </c>
      <c r="U15" s="126">
        <v>66</v>
      </c>
      <c r="V15" s="126">
        <v>88</v>
      </c>
      <c r="W15" s="126">
        <v>-17</v>
      </c>
      <c r="AA15" s="77"/>
    </row>
    <row r="16" spans="2:27" s="9" customFormat="1">
      <c r="B16" s="22" t="s">
        <v>295</v>
      </c>
      <c r="C16" s="31">
        <f>SUM(C14:C15)</f>
        <v>1052</v>
      </c>
      <c r="D16" s="31">
        <f t="shared" ref="D16:W16" si="26">SUM(D14:D15)</f>
        <v>5332</v>
      </c>
      <c r="E16" s="31">
        <f t="shared" si="26"/>
        <v>1813</v>
      </c>
      <c r="F16" s="31">
        <f t="shared" si="26"/>
        <v>1391</v>
      </c>
      <c r="G16" s="31">
        <f t="shared" si="26"/>
        <v>1440</v>
      </c>
      <c r="H16" s="31">
        <f t="shared" si="26"/>
        <v>688</v>
      </c>
      <c r="I16" s="31">
        <f t="shared" si="26"/>
        <v>4167</v>
      </c>
      <c r="J16" s="31">
        <f t="shared" si="26"/>
        <v>1525</v>
      </c>
      <c r="K16" s="31">
        <f t="shared" si="26"/>
        <v>1412</v>
      </c>
      <c r="L16" s="31">
        <f t="shared" si="26"/>
        <v>1051</v>
      </c>
      <c r="M16" s="31">
        <f t="shared" si="26"/>
        <v>179</v>
      </c>
      <c r="N16" s="31">
        <f t="shared" si="26"/>
        <v>3922</v>
      </c>
      <c r="O16" s="31">
        <f t="shared" si="26"/>
        <v>1586</v>
      </c>
      <c r="P16" s="31">
        <f t="shared" si="26"/>
        <v>853</v>
      </c>
      <c r="Q16" s="31">
        <f t="shared" si="26"/>
        <v>1074</v>
      </c>
      <c r="R16" s="31">
        <f t="shared" si="26"/>
        <v>409</v>
      </c>
      <c r="S16" s="31">
        <f t="shared" si="26"/>
        <v>3740</v>
      </c>
      <c r="T16" s="31">
        <f t="shared" si="26"/>
        <v>1220</v>
      </c>
      <c r="U16" s="31">
        <f t="shared" si="26"/>
        <v>979</v>
      </c>
      <c r="V16" s="31">
        <f t="shared" si="26"/>
        <v>1097</v>
      </c>
      <c r="W16" s="31">
        <f t="shared" si="26"/>
        <v>444</v>
      </c>
      <c r="AA16" s="77"/>
    </row>
    <row r="17" spans="2:27" s="9" customFormat="1">
      <c r="B17" s="21" t="s">
        <v>100</v>
      </c>
      <c r="C17" s="21">
        <v>-76</v>
      </c>
      <c r="D17" s="21">
        <f>SUM(E17:H17)</f>
        <v>-325</v>
      </c>
      <c r="E17" s="21">
        <v>-120</v>
      </c>
      <c r="F17" s="21">
        <v>-24</v>
      </c>
      <c r="G17" s="21">
        <v>-77</v>
      </c>
      <c r="H17" s="21">
        <v>-104</v>
      </c>
      <c r="I17" s="21">
        <f>SUM(J17:M17)</f>
        <v>-353</v>
      </c>
      <c r="J17" s="21">
        <v>-127</v>
      </c>
      <c r="K17" s="21">
        <v>-93</v>
      </c>
      <c r="L17" s="21">
        <v>-72</v>
      </c>
      <c r="M17" s="21">
        <v>-61</v>
      </c>
      <c r="N17" s="21">
        <f>SUM(O17:R17)</f>
        <v>-263</v>
      </c>
      <c r="O17" s="21">
        <v>-79</v>
      </c>
      <c r="P17" s="21">
        <v>-54</v>
      </c>
      <c r="Q17" s="21">
        <v>-65</v>
      </c>
      <c r="R17" s="40">
        <v>-65</v>
      </c>
      <c r="S17" s="40">
        <f t="shared" si="19"/>
        <v>-275</v>
      </c>
      <c r="T17" s="40">
        <v>-80</v>
      </c>
      <c r="U17" s="40">
        <v>-82</v>
      </c>
      <c r="V17" s="40">
        <v>-56</v>
      </c>
      <c r="W17" s="40">
        <v>-57</v>
      </c>
      <c r="AA17" s="77"/>
    </row>
    <row r="18" spans="2:27" s="9" customFormat="1">
      <c r="B18" s="21" t="s">
        <v>263</v>
      </c>
      <c r="C18" s="49">
        <v>0</v>
      </c>
      <c r="D18" s="49">
        <f>SUM(E18:H18)</f>
        <v>0</v>
      </c>
      <c r="E18" s="49">
        <v>0</v>
      </c>
      <c r="F18" s="49">
        <v>0</v>
      </c>
      <c r="G18" s="49">
        <v>0</v>
      </c>
      <c r="H18" s="49">
        <v>0</v>
      </c>
      <c r="I18" s="21">
        <f>SUM(J18:M18)</f>
        <v>10</v>
      </c>
      <c r="J18" s="49">
        <v>10</v>
      </c>
      <c r="K18" s="49">
        <v>0</v>
      </c>
      <c r="L18" s="49">
        <v>0</v>
      </c>
      <c r="M18" s="49">
        <v>0</v>
      </c>
      <c r="N18" s="49">
        <v>0</v>
      </c>
      <c r="O18" s="49">
        <v>0</v>
      </c>
      <c r="P18" s="49">
        <v>0</v>
      </c>
      <c r="Q18" s="49">
        <v>0</v>
      </c>
      <c r="R18" s="49">
        <v>0</v>
      </c>
      <c r="S18" s="49">
        <v>0</v>
      </c>
      <c r="T18" s="49">
        <v>0</v>
      </c>
      <c r="U18" s="49">
        <v>0</v>
      </c>
      <c r="V18" s="49">
        <v>0</v>
      </c>
      <c r="W18" s="49">
        <v>0</v>
      </c>
      <c r="AA18" s="77"/>
    </row>
    <row r="19" spans="2:27" s="9" customFormat="1">
      <c r="B19" s="20" t="s">
        <v>55</v>
      </c>
      <c r="C19" s="20">
        <v>-80</v>
      </c>
      <c r="D19" s="20">
        <f>SUM(E19:H19)</f>
        <v>-319</v>
      </c>
      <c r="E19" s="20">
        <v>-93</v>
      </c>
      <c r="F19" s="20">
        <v>-70</v>
      </c>
      <c r="G19" s="20">
        <v>-86</v>
      </c>
      <c r="H19" s="20">
        <v>-70</v>
      </c>
      <c r="I19" s="20">
        <f>SUM(J19:M19)</f>
        <v>-377</v>
      </c>
      <c r="J19" s="20">
        <v>-88</v>
      </c>
      <c r="K19" s="20">
        <v>-46</v>
      </c>
      <c r="L19" s="20">
        <v>-78</v>
      </c>
      <c r="M19" s="20">
        <v>-165</v>
      </c>
      <c r="N19" s="20">
        <f>SUM(O19:R19)</f>
        <v>-246</v>
      </c>
      <c r="O19" s="20">
        <v>-80</v>
      </c>
      <c r="P19" s="20">
        <v>-63</v>
      </c>
      <c r="Q19" s="20">
        <v>-32</v>
      </c>
      <c r="R19" s="40">
        <v>-71</v>
      </c>
      <c r="S19" s="40">
        <f>SUM(T19:W19)</f>
        <v>-299</v>
      </c>
      <c r="T19" s="40">
        <v>-63</v>
      </c>
      <c r="U19" s="40">
        <v>-93</v>
      </c>
      <c r="V19" s="40">
        <v>-36</v>
      </c>
      <c r="W19" s="40">
        <v>-107</v>
      </c>
      <c r="AA19" s="77"/>
    </row>
    <row r="20" spans="2:27" s="9" customFormat="1">
      <c r="B20" s="20" t="s">
        <v>101</v>
      </c>
      <c r="C20" s="20">
        <v>-171</v>
      </c>
      <c r="D20" s="20">
        <f>SUM(E20:H20)</f>
        <v>-772</v>
      </c>
      <c r="E20" s="20">
        <v>-203</v>
      </c>
      <c r="F20" s="20">
        <v>-132</v>
      </c>
      <c r="G20" s="20">
        <v>-178</v>
      </c>
      <c r="H20" s="20">
        <v>-259</v>
      </c>
      <c r="I20" s="20">
        <f>SUM(J20:M20)</f>
        <v>-763</v>
      </c>
      <c r="J20" s="20">
        <v>-85</v>
      </c>
      <c r="K20" s="20">
        <v>-172</v>
      </c>
      <c r="L20" s="20">
        <v>-271</v>
      </c>
      <c r="M20" s="20">
        <v>-235</v>
      </c>
      <c r="N20" s="20">
        <f>SUM(O20:R20)</f>
        <v>-919</v>
      </c>
      <c r="O20" s="20">
        <v>-228</v>
      </c>
      <c r="P20" s="20">
        <v>-170</v>
      </c>
      <c r="Q20" s="20">
        <v>-245</v>
      </c>
      <c r="R20" s="40">
        <v>-276</v>
      </c>
      <c r="S20" s="40">
        <f t="shared" si="19"/>
        <v>-732</v>
      </c>
      <c r="T20" s="40">
        <v>-162</v>
      </c>
      <c r="U20" s="40">
        <v>-151</v>
      </c>
      <c r="V20" s="40">
        <v>-220</v>
      </c>
      <c r="W20" s="40">
        <v>-199</v>
      </c>
      <c r="AA20" s="77"/>
    </row>
    <row r="21" spans="2:27" s="9" customFormat="1">
      <c r="B21" s="22" t="s">
        <v>17</v>
      </c>
      <c r="C21" s="31">
        <f>SUM(C16:C20)</f>
        <v>725</v>
      </c>
      <c r="D21" s="31">
        <f t="shared" ref="D21:W21" si="27">SUM(D16:D20)</f>
        <v>3916</v>
      </c>
      <c r="E21" s="31">
        <f t="shared" si="27"/>
        <v>1397</v>
      </c>
      <c r="F21" s="31">
        <f t="shared" si="27"/>
        <v>1165</v>
      </c>
      <c r="G21" s="31">
        <f t="shared" si="27"/>
        <v>1099</v>
      </c>
      <c r="H21" s="31">
        <f t="shared" si="27"/>
        <v>255</v>
      </c>
      <c r="I21" s="31">
        <f t="shared" si="27"/>
        <v>2684</v>
      </c>
      <c r="J21" s="31">
        <f t="shared" si="27"/>
        <v>1235</v>
      </c>
      <c r="K21" s="31">
        <f t="shared" si="27"/>
        <v>1101</v>
      </c>
      <c r="L21" s="31">
        <f t="shared" si="27"/>
        <v>630</v>
      </c>
      <c r="M21" s="31">
        <f t="shared" si="27"/>
        <v>-282</v>
      </c>
      <c r="N21" s="31">
        <f t="shared" si="27"/>
        <v>2494</v>
      </c>
      <c r="O21" s="31">
        <f t="shared" si="27"/>
        <v>1199</v>
      </c>
      <c r="P21" s="31">
        <f t="shared" si="27"/>
        <v>566</v>
      </c>
      <c r="Q21" s="31">
        <f t="shared" si="27"/>
        <v>732</v>
      </c>
      <c r="R21" s="31">
        <f t="shared" si="27"/>
        <v>-3</v>
      </c>
      <c r="S21" s="31">
        <f t="shared" si="27"/>
        <v>2434</v>
      </c>
      <c r="T21" s="31">
        <f t="shared" si="27"/>
        <v>915</v>
      </c>
      <c r="U21" s="31">
        <f t="shared" si="27"/>
        <v>653</v>
      </c>
      <c r="V21" s="31">
        <f t="shared" si="27"/>
        <v>785</v>
      </c>
      <c r="W21" s="31">
        <f t="shared" si="27"/>
        <v>81</v>
      </c>
      <c r="AA21" s="77"/>
    </row>
    <row r="22" spans="2:27" s="9" customFormat="1">
      <c r="B22" s="20" t="s">
        <v>85</v>
      </c>
      <c r="C22" s="49">
        <v>-157</v>
      </c>
      <c r="D22" s="40">
        <f>SUM(E22:H22)</f>
        <v>3</v>
      </c>
      <c r="E22" s="49">
        <v>0</v>
      </c>
      <c r="F22" s="49">
        <v>0</v>
      </c>
      <c r="G22" s="49">
        <v>6</v>
      </c>
      <c r="H22" s="40">
        <v>-3</v>
      </c>
      <c r="I22" s="40">
        <f>SUM(J22:M22)</f>
        <v>-3066</v>
      </c>
      <c r="J22" s="40">
        <v>-825</v>
      </c>
      <c r="K22" s="40">
        <v>-1133</v>
      </c>
      <c r="L22" s="40">
        <v>-9</v>
      </c>
      <c r="M22" s="40">
        <v>-1099</v>
      </c>
      <c r="N22" s="20">
        <f>SUM(O22:R22)</f>
        <v>-440</v>
      </c>
      <c r="O22" s="20">
        <v>-12</v>
      </c>
      <c r="P22" s="20">
        <v>-293</v>
      </c>
      <c r="Q22" s="20">
        <v>-19</v>
      </c>
      <c r="R22" s="40">
        <v>-116</v>
      </c>
      <c r="S22" s="40">
        <f t="shared" si="19"/>
        <v>-226</v>
      </c>
      <c r="T22" s="40">
        <v>-123</v>
      </c>
      <c r="U22" s="40">
        <v>1</v>
      </c>
      <c r="V22" s="40">
        <v>-30</v>
      </c>
      <c r="W22" s="40">
        <v>-74</v>
      </c>
      <c r="AA22" s="77"/>
    </row>
    <row r="23" spans="2:27" s="9" customFormat="1">
      <c r="B23" s="20" t="s">
        <v>152</v>
      </c>
      <c r="C23" s="49">
        <v>-12</v>
      </c>
      <c r="D23" s="49">
        <f>SUM(E23:H23)</f>
        <v>147</v>
      </c>
      <c r="E23" s="49">
        <v>0</v>
      </c>
      <c r="F23" s="49">
        <v>0</v>
      </c>
      <c r="G23" s="49">
        <v>120</v>
      </c>
      <c r="H23" s="49">
        <v>27</v>
      </c>
      <c r="I23" s="49">
        <f>SUM(J23:M23)</f>
        <v>0</v>
      </c>
      <c r="J23" s="49">
        <v>0</v>
      </c>
      <c r="K23" s="49">
        <v>0</v>
      </c>
      <c r="L23" s="49">
        <v>0</v>
      </c>
      <c r="M23" s="49">
        <v>0</v>
      </c>
      <c r="N23" s="20">
        <f>SUM(O23:R23)</f>
        <v>4</v>
      </c>
      <c r="O23" s="49">
        <v>0</v>
      </c>
      <c r="P23" s="49">
        <v>0</v>
      </c>
      <c r="Q23" s="49">
        <v>0</v>
      </c>
      <c r="R23" s="40">
        <v>4</v>
      </c>
      <c r="S23" s="40">
        <f t="shared" si="19"/>
        <v>649</v>
      </c>
      <c r="T23" s="49">
        <v>0</v>
      </c>
      <c r="U23" s="49">
        <v>0</v>
      </c>
      <c r="V23" s="49">
        <v>0</v>
      </c>
      <c r="W23" s="40">
        <v>649</v>
      </c>
      <c r="AA23" s="77"/>
    </row>
    <row r="24" spans="2:27" s="9" customFormat="1">
      <c r="B24" s="20" t="s">
        <v>296</v>
      </c>
      <c r="C24" s="49">
        <v>-8</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AA24" s="77"/>
    </row>
    <row r="25" spans="2:27" s="9" customFormat="1">
      <c r="B25" s="20" t="s">
        <v>102</v>
      </c>
      <c r="C25" s="49">
        <v>0</v>
      </c>
      <c r="D25" s="40">
        <f>SUM(E25:H25)</f>
        <v>0</v>
      </c>
      <c r="E25" s="49">
        <v>0</v>
      </c>
      <c r="F25" s="49">
        <v>0</v>
      </c>
      <c r="G25" s="49">
        <v>0</v>
      </c>
      <c r="H25" s="49">
        <v>0</v>
      </c>
      <c r="I25" s="40">
        <f>SUM(J25:M25)</f>
        <v>-1288</v>
      </c>
      <c r="J25" s="49">
        <v>0</v>
      </c>
      <c r="K25" s="49">
        <v>0</v>
      </c>
      <c r="L25" s="40">
        <v>-1288</v>
      </c>
      <c r="M25" s="49">
        <v>0</v>
      </c>
      <c r="N25" s="40">
        <f>SUM(O25:R25)</f>
        <v>-1220</v>
      </c>
      <c r="O25" s="49">
        <v>0</v>
      </c>
      <c r="P25" s="49">
        <v>0</v>
      </c>
      <c r="Q25" s="40">
        <v>-1220</v>
      </c>
      <c r="R25" s="49">
        <v>0</v>
      </c>
      <c r="S25" s="40">
        <f t="shared" si="19"/>
        <v>-1152</v>
      </c>
      <c r="T25" s="49">
        <v>0</v>
      </c>
      <c r="U25" s="49">
        <v>0</v>
      </c>
      <c r="V25" s="40">
        <v>-1152</v>
      </c>
      <c r="W25" s="49">
        <v>0</v>
      </c>
      <c r="AA25" s="77"/>
    </row>
    <row r="26" spans="2:27" s="9" customFormat="1">
      <c r="B26" s="23" t="s">
        <v>103</v>
      </c>
      <c r="C26" s="31">
        <f t="shared" ref="C26:D26" si="28">SUM(C21:C25)</f>
        <v>548</v>
      </c>
      <c r="D26" s="31">
        <f t="shared" si="28"/>
        <v>4066</v>
      </c>
      <c r="E26" s="31">
        <f t="shared" ref="E26:T26" si="29">SUM(E21:E25)</f>
        <v>1397</v>
      </c>
      <c r="F26" s="31">
        <f t="shared" si="29"/>
        <v>1165</v>
      </c>
      <c r="G26" s="31">
        <f t="shared" si="29"/>
        <v>1225</v>
      </c>
      <c r="H26" s="31">
        <f t="shared" si="29"/>
        <v>279</v>
      </c>
      <c r="I26" s="31">
        <f t="shared" ref="I26" si="30">SUM(I21:I25)</f>
        <v>-1670</v>
      </c>
      <c r="J26" s="31">
        <f t="shared" si="29"/>
        <v>410</v>
      </c>
      <c r="K26" s="31">
        <f t="shared" si="29"/>
        <v>-32</v>
      </c>
      <c r="L26" s="31">
        <f t="shared" si="29"/>
        <v>-667</v>
      </c>
      <c r="M26" s="31">
        <f t="shared" si="29"/>
        <v>-1381</v>
      </c>
      <c r="N26" s="31">
        <f t="shared" si="29"/>
        <v>838</v>
      </c>
      <c r="O26" s="31">
        <f t="shared" si="29"/>
        <v>1187</v>
      </c>
      <c r="P26" s="31">
        <f t="shared" si="29"/>
        <v>273</v>
      </c>
      <c r="Q26" s="31">
        <f t="shared" si="29"/>
        <v>-507</v>
      </c>
      <c r="R26" s="31">
        <f t="shared" si="29"/>
        <v>-115</v>
      </c>
      <c r="S26" s="31">
        <f t="shared" si="29"/>
        <v>1705</v>
      </c>
      <c r="T26" s="31">
        <f t="shared" si="29"/>
        <v>792</v>
      </c>
      <c r="U26" s="31">
        <f>SUM(U21:U25)</f>
        <v>654</v>
      </c>
      <c r="V26" s="31">
        <f t="shared" ref="V26:W26" si="31">SUM(V21:V25)</f>
        <v>-397</v>
      </c>
      <c r="W26" s="31">
        <f t="shared" si="31"/>
        <v>656</v>
      </c>
      <c r="AA26" s="77"/>
    </row>
    <row r="27" spans="2:27" s="9" customFormat="1">
      <c r="N27" s="40"/>
      <c r="O27" s="40"/>
      <c r="AA27" s="77"/>
    </row>
    <row r="28" spans="2:27" s="9" customFormat="1">
      <c r="AA28" s="77"/>
    </row>
    <row r="29" spans="2:27">
      <c r="B29" s="2" t="s">
        <v>2</v>
      </c>
      <c r="C29" s="3" t="s">
        <v>282</v>
      </c>
      <c r="D29" s="3" t="s">
        <v>278</v>
      </c>
      <c r="E29" s="3" t="s">
        <v>279</v>
      </c>
      <c r="F29" s="3" t="s">
        <v>275</v>
      </c>
      <c r="G29" s="3" t="s">
        <v>273</v>
      </c>
      <c r="H29" s="3" t="s">
        <v>265</v>
      </c>
      <c r="I29" s="3" t="s">
        <v>261</v>
      </c>
      <c r="J29" s="3" t="s">
        <v>262</v>
      </c>
      <c r="K29" s="3" t="s">
        <v>259</v>
      </c>
      <c r="L29" s="3" t="s">
        <v>243</v>
      </c>
      <c r="M29" s="3" t="s">
        <v>237</v>
      </c>
      <c r="N29" s="3" t="s">
        <v>232</v>
      </c>
      <c r="O29" s="3" t="s">
        <v>233</v>
      </c>
      <c r="P29" s="3" t="s">
        <v>231</v>
      </c>
      <c r="Q29" s="3" t="s">
        <v>177</v>
      </c>
      <c r="R29" s="3" t="s">
        <v>157</v>
      </c>
      <c r="S29" s="3" t="s">
        <v>156</v>
      </c>
      <c r="T29" s="3" t="s">
        <v>61</v>
      </c>
      <c r="U29" s="3" t="s">
        <v>69</v>
      </c>
      <c r="V29" s="3" t="s">
        <v>60</v>
      </c>
      <c r="W29" s="3" t="s">
        <v>59</v>
      </c>
    </row>
    <row r="30" spans="2:27" s="9" customFormat="1">
      <c r="B30" s="20" t="s">
        <v>138</v>
      </c>
      <c r="C30" s="97">
        <f>C14+E14+F14+G14</f>
        <v>5457</v>
      </c>
      <c r="D30" s="97">
        <f>D14</f>
        <v>5227</v>
      </c>
      <c r="E30" s="97">
        <f>E14+F14+G14+H14</f>
        <v>5227</v>
      </c>
      <c r="F30" s="97">
        <f>F14+G14+H14+J14</f>
        <v>4982</v>
      </c>
      <c r="G30" s="97">
        <f>G14+H14+J14+K14</f>
        <v>4958</v>
      </c>
      <c r="H30" s="97">
        <f>H14+J14+K14+L14</f>
        <v>4650</v>
      </c>
      <c r="I30" s="97">
        <f>I14</f>
        <v>4231</v>
      </c>
      <c r="J30" s="97">
        <f>J14+K14+L14+M14</f>
        <v>4231</v>
      </c>
      <c r="K30" s="97">
        <f>K14+L14+M14+O14</f>
        <v>4338</v>
      </c>
      <c r="L30" s="97">
        <f>L14+M14+O14+P14</f>
        <v>3823</v>
      </c>
      <c r="M30" s="97">
        <f>M14+O14+P14+Q14</f>
        <v>3841</v>
      </c>
      <c r="N30" s="97">
        <f>N14</f>
        <v>3948</v>
      </c>
      <c r="O30" s="97">
        <f>O14+P14+Q14+R14</f>
        <v>3948</v>
      </c>
      <c r="P30" s="97">
        <f>P14+Q14+R14+T14</f>
        <v>3467</v>
      </c>
      <c r="Q30" s="97">
        <f>Q14+R14+T14+U14</f>
        <v>3567</v>
      </c>
      <c r="R30" s="97">
        <f>R14+T14+U14+V14</f>
        <v>3463</v>
      </c>
      <c r="S30" s="40">
        <f>S14</f>
        <v>3504</v>
      </c>
      <c r="T30" s="40">
        <f>T14+U14+V14+W14</f>
        <v>3504</v>
      </c>
      <c r="U30" s="40">
        <v>3684</v>
      </c>
      <c r="V30" s="40">
        <v>3815</v>
      </c>
      <c r="W30" s="40">
        <v>3574</v>
      </c>
      <c r="AA30" s="77"/>
    </row>
    <row r="31" spans="2:27" s="9" customFormat="1">
      <c r="B31" s="20" t="s">
        <v>139</v>
      </c>
      <c r="C31" s="97">
        <f>'IS '!C79</f>
        <v>4272</v>
      </c>
      <c r="D31" s="97">
        <f>'IS '!D79</f>
        <v>4095</v>
      </c>
      <c r="E31" s="97">
        <f>'IS '!E79</f>
        <v>4095</v>
      </c>
      <c r="F31" s="97">
        <f>'IS '!F79</f>
        <v>4005</v>
      </c>
      <c r="G31" s="97">
        <f>'IS '!G79</f>
        <v>4098</v>
      </c>
      <c r="H31" s="97">
        <f>'IS '!H79</f>
        <v>4512</v>
      </c>
      <c r="I31" s="97">
        <f>'IS '!I79</f>
        <v>4642</v>
      </c>
      <c r="J31" s="97">
        <f>'IS '!J79</f>
        <v>4642</v>
      </c>
      <c r="K31" s="97">
        <f>'IS '!K79</f>
        <v>4637</v>
      </c>
      <c r="L31" s="97">
        <f>'IS '!L79</f>
        <v>4704</v>
      </c>
      <c r="M31" s="97">
        <f>'IS '!M79</f>
        <v>4668</v>
      </c>
      <c r="N31" s="97">
        <f>'IS '!N79</f>
        <v>4628</v>
      </c>
      <c r="O31" s="97">
        <f>'IS '!O79</f>
        <v>4628</v>
      </c>
      <c r="P31" s="97">
        <f>'IS '!P79</f>
        <v>4590</v>
      </c>
      <c r="Q31" s="97">
        <f>'IS '!Q79</f>
        <v>4383</v>
      </c>
      <c r="R31" s="97">
        <f>'IS '!R79</f>
        <v>4178</v>
      </c>
      <c r="S31" s="40">
        <f>'IS '!S79</f>
        <v>4011</v>
      </c>
      <c r="T31" s="40">
        <f>'IS '!T79</f>
        <v>4011</v>
      </c>
      <c r="U31" s="40">
        <f>'IS '!U79</f>
        <v>3886</v>
      </c>
      <c r="V31" s="40">
        <f>'IS '!V79</f>
        <v>3833</v>
      </c>
      <c r="W31" s="40">
        <f>'IS '!W79</f>
        <v>3621</v>
      </c>
      <c r="AA31" s="77"/>
    </row>
    <row r="32" spans="2:27" s="9" customFormat="1">
      <c r="B32" s="23" t="s">
        <v>2</v>
      </c>
      <c r="C32" s="24">
        <f t="shared" ref="C32" si="32">C30/C31</f>
        <v>1.2773876404494382</v>
      </c>
      <c r="D32" s="24">
        <f t="shared" ref="D32" si="33">D30/D31</f>
        <v>1.2764346764346763</v>
      </c>
      <c r="E32" s="24">
        <f t="shared" ref="E32" si="34">E30/E31</f>
        <v>1.2764346764346763</v>
      </c>
      <c r="F32" s="24">
        <f t="shared" ref="F32:H32" si="35">F30/F31</f>
        <v>1.2439450686641698</v>
      </c>
      <c r="G32" s="24">
        <f t="shared" si="35"/>
        <v>1.209858467545144</v>
      </c>
      <c r="H32" s="24">
        <f t="shared" si="35"/>
        <v>1.0305851063829787</v>
      </c>
      <c r="I32" s="24">
        <f t="shared" ref="I32" si="36">I30/I31</f>
        <v>0.91146057733735464</v>
      </c>
      <c r="J32" s="24">
        <f t="shared" ref="J32:L32" si="37">J30/J31</f>
        <v>0.91146057733735464</v>
      </c>
      <c r="K32" s="24">
        <f t="shared" si="37"/>
        <v>0.93551865430235071</v>
      </c>
      <c r="L32" s="24">
        <f t="shared" si="37"/>
        <v>0.81271258503401356</v>
      </c>
      <c r="M32" s="24">
        <f t="shared" ref="M32:N32" si="38">M30/M31</f>
        <v>0.82283633247643528</v>
      </c>
      <c r="N32" s="24">
        <f t="shared" si="38"/>
        <v>0.85306828003457214</v>
      </c>
      <c r="O32" s="24">
        <f>O30/O31</f>
        <v>0.85306828003457214</v>
      </c>
      <c r="P32" s="24">
        <f t="shared" ref="P32:U32" si="39">P30/P31</f>
        <v>0.75533769063180833</v>
      </c>
      <c r="Q32" s="24">
        <f t="shared" si="39"/>
        <v>0.81382614647501716</v>
      </c>
      <c r="R32" s="24">
        <f t="shared" si="39"/>
        <v>0.82886548587841069</v>
      </c>
      <c r="S32" s="24">
        <f t="shared" si="39"/>
        <v>0.87359760658189978</v>
      </c>
      <c r="T32" s="24">
        <f t="shared" si="39"/>
        <v>0.87359760658189978</v>
      </c>
      <c r="U32" s="24">
        <f t="shared" si="39"/>
        <v>0.94801852804940812</v>
      </c>
      <c r="V32" s="24">
        <f t="shared" ref="V32:W32" si="40">V30/V31</f>
        <v>0.99530393947299767</v>
      </c>
      <c r="W32" s="24">
        <f t="shared" si="40"/>
        <v>0.98702016017674676</v>
      </c>
      <c r="AA32" s="77"/>
    </row>
    <row r="33" spans="2:27" s="9" customFormat="1">
      <c r="S33" s="40"/>
      <c r="T33" s="40"/>
      <c r="U33" s="40"/>
      <c r="V33" s="40"/>
      <c r="W33" s="40"/>
      <c r="AA33" s="77"/>
    </row>
    <row r="34" spans="2:27" s="9" customFormat="1">
      <c r="AA34" s="77"/>
    </row>
    <row r="35" spans="2:27">
      <c r="B35" s="2" t="s">
        <v>18</v>
      </c>
      <c r="C35" s="3" t="s">
        <v>282</v>
      </c>
      <c r="D35" s="3" t="s">
        <v>278</v>
      </c>
      <c r="E35" s="3" t="s">
        <v>279</v>
      </c>
      <c r="F35" s="3" t="s">
        <v>275</v>
      </c>
      <c r="G35" s="3" t="s">
        <v>273</v>
      </c>
      <c r="H35" s="3" t="s">
        <v>265</v>
      </c>
      <c r="I35" s="3" t="s">
        <v>261</v>
      </c>
      <c r="J35" s="3" t="s">
        <v>262</v>
      </c>
      <c r="K35" s="3" t="s">
        <v>259</v>
      </c>
      <c r="L35" s="3" t="s">
        <v>243</v>
      </c>
      <c r="M35" s="3" t="s">
        <v>237</v>
      </c>
      <c r="N35" s="3" t="s">
        <v>232</v>
      </c>
      <c r="O35" s="3" t="s">
        <v>233</v>
      </c>
      <c r="P35" s="3" t="s">
        <v>231</v>
      </c>
      <c r="Q35" s="3" t="s">
        <v>177</v>
      </c>
      <c r="R35" s="3" t="s">
        <v>157</v>
      </c>
      <c r="S35" s="3" t="s">
        <v>156</v>
      </c>
      <c r="T35" s="3" t="s">
        <v>61</v>
      </c>
      <c r="U35" s="3" t="s">
        <v>69</v>
      </c>
      <c r="V35" s="3" t="s">
        <v>60</v>
      </c>
      <c r="W35" s="3" t="s">
        <v>59</v>
      </c>
    </row>
    <row r="36" spans="2:27" s="9" customFormat="1">
      <c r="B36" s="20" t="s">
        <v>140</v>
      </c>
      <c r="C36" s="97">
        <f>C21+E21+F21+G21</f>
        <v>4386</v>
      </c>
      <c r="D36" s="97">
        <f>D21</f>
        <v>3916</v>
      </c>
      <c r="E36" s="97">
        <f>E21+F21+G21+H21</f>
        <v>3916</v>
      </c>
      <c r="F36" s="97">
        <f>F21+G21+H21+J21</f>
        <v>3754</v>
      </c>
      <c r="G36" s="97">
        <f>G21+H21+J21+K21</f>
        <v>3690</v>
      </c>
      <c r="H36" s="97">
        <f>H21+J21+K21+L21</f>
        <v>3221</v>
      </c>
      <c r="I36" s="97">
        <f>I21</f>
        <v>2684</v>
      </c>
      <c r="J36" s="97">
        <f>J21+K21+L21+M21</f>
        <v>2684</v>
      </c>
      <c r="K36" s="97">
        <f>K21+L21+M21+O21</f>
        <v>2648</v>
      </c>
      <c r="L36" s="97">
        <f>L21+M21+O21+P21</f>
        <v>2113</v>
      </c>
      <c r="M36" s="97">
        <f>M21+O21+P21+Q21</f>
        <v>2215</v>
      </c>
      <c r="N36" s="97">
        <f>N21</f>
        <v>2494</v>
      </c>
      <c r="O36" s="97">
        <f>O21+P21+Q21+R21</f>
        <v>2494</v>
      </c>
      <c r="P36" s="97">
        <f>P21+Q21+R21+T21</f>
        <v>2210</v>
      </c>
      <c r="Q36" s="97">
        <f>Q21+R21+T21+U21</f>
        <v>2297</v>
      </c>
      <c r="R36" s="97">
        <f>R21+T21+U21+V21</f>
        <v>2350</v>
      </c>
      <c r="S36" s="40">
        <f>S21</f>
        <v>2434</v>
      </c>
      <c r="T36" s="40">
        <v>2434</v>
      </c>
      <c r="U36" s="40">
        <v>2546</v>
      </c>
      <c r="V36" s="40">
        <v>2705</v>
      </c>
      <c r="W36" s="40">
        <v>2482</v>
      </c>
      <c r="AA36" s="77"/>
    </row>
    <row r="37" spans="2:27" s="9" customFormat="1">
      <c r="B37" s="20" t="s">
        <v>56</v>
      </c>
      <c r="C37" s="40">
        <v>271071783</v>
      </c>
      <c r="D37" s="40">
        <v>271071783</v>
      </c>
      <c r="E37" s="40">
        <v>271071783</v>
      </c>
      <c r="F37" s="40">
        <v>271071783</v>
      </c>
      <c r="G37" s="40">
        <v>271071783</v>
      </c>
      <c r="H37" s="40">
        <v>271071783</v>
      </c>
      <c r="I37" s="40">
        <v>271071783</v>
      </c>
      <c r="J37" s="40">
        <v>271071783</v>
      </c>
      <c r="K37" s="40">
        <v>271071783</v>
      </c>
      <c r="L37" s="40">
        <v>271071783</v>
      </c>
      <c r="M37" s="40">
        <v>271071783</v>
      </c>
      <c r="N37" s="40">
        <v>271071783</v>
      </c>
      <c r="O37" s="40">
        <v>271071783</v>
      </c>
      <c r="P37" s="40">
        <v>271071783</v>
      </c>
      <c r="Q37" s="40">
        <v>271071783</v>
      </c>
      <c r="R37" s="40">
        <v>271071783</v>
      </c>
      <c r="S37" s="40">
        <v>271071783</v>
      </c>
      <c r="T37" s="40">
        <v>271071783</v>
      </c>
      <c r="U37" s="40">
        <v>271071783</v>
      </c>
      <c r="V37" s="40">
        <v>271071783</v>
      </c>
      <c r="W37" s="40">
        <v>271071783</v>
      </c>
      <c r="AA37" s="77"/>
    </row>
    <row r="38" spans="2:27" s="9" customFormat="1">
      <c r="B38" s="23" t="s">
        <v>18</v>
      </c>
      <c r="C38" s="58">
        <f t="shared" ref="C38" si="41">C36*1000000/C37</f>
        <v>16.180215998357895</v>
      </c>
      <c r="D38" s="58">
        <f t="shared" ref="D38" si="42">D36*1000000/D37</f>
        <v>14.446357922838468</v>
      </c>
      <c r="E38" s="58">
        <f t="shared" ref="E38" si="43">E36*1000000/E37</f>
        <v>14.446357922838468</v>
      </c>
      <c r="F38" s="58">
        <f t="shared" ref="F38:G38" si="44">F36*1000000/F37</f>
        <v>13.848730245744537</v>
      </c>
      <c r="G38" s="58">
        <f t="shared" si="44"/>
        <v>13.612630422695084</v>
      </c>
      <c r="H38" s="58">
        <f t="shared" ref="H38:J38" si="45">H36*1000000/H37</f>
        <v>11.882461406910803</v>
      </c>
      <c r="I38" s="58">
        <f t="shared" ref="I38" si="46">I36*1000000/I37</f>
        <v>9.9014363291364784</v>
      </c>
      <c r="J38" s="58">
        <f t="shared" si="45"/>
        <v>9.9014363291364784</v>
      </c>
      <c r="K38" s="58">
        <f t="shared" ref="K38:L38" si="47">K36*1000000/K37</f>
        <v>9.7686301786711596</v>
      </c>
      <c r="L38" s="58">
        <f t="shared" si="47"/>
        <v>7.794983220367131</v>
      </c>
      <c r="M38" s="58">
        <f t="shared" ref="M38:N38" si="48">M36*1000000/M37</f>
        <v>8.1712673133521978</v>
      </c>
      <c r="N38" s="58">
        <f t="shared" si="48"/>
        <v>9.2005149794584113</v>
      </c>
      <c r="O38" s="58">
        <f t="shared" ref="O38" si="49">O36*1000000/O37</f>
        <v>9.2005149794584113</v>
      </c>
      <c r="P38" s="58">
        <f t="shared" ref="P38:U38" si="50">P36*1000000/P37</f>
        <v>8.1528220146764596</v>
      </c>
      <c r="Q38" s="58">
        <f t="shared" si="50"/>
        <v>8.4737702116343101</v>
      </c>
      <c r="R38" s="58">
        <f t="shared" si="50"/>
        <v>8.6692903775971395</v>
      </c>
      <c r="S38" s="58">
        <f t="shared" si="50"/>
        <v>8.9791713953495478</v>
      </c>
      <c r="T38" s="58">
        <f t="shared" si="50"/>
        <v>8.9791713953495478</v>
      </c>
      <c r="U38" s="58">
        <f t="shared" si="50"/>
        <v>9.3923460856860927</v>
      </c>
      <c r="V38" s="58">
        <f t="shared" ref="V38:W38" si="51">V36*1000000/V37</f>
        <v>9.9789065835745809</v>
      </c>
      <c r="W38" s="58">
        <f t="shared" si="51"/>
        <v>9.156246262636639</v>
      </c>
      <c r="AA38" s="77"/>
    </row>
    <row r="39" spans="2:27" s="9" customFormat="1">
      <c r="B39" s="26"/>
      <c r="C39" s="26"/>
      <c r="D39" s="26"/>
      <c r="E39" s="26"/>
      <c r="F39" s="26"/>
      <c r="G39" s="26"/>
      <c r="H39" s="26"/>
      <c r="I39" s="26"/>
      <c r="J39" s="26"/>
      <c r="K39" s="26"/>
      <c r="L39" s="26"/>
      <c r="M39" s="26"/>
      <c r="N39" s="26"/>
      <c r="O39" s="26"/>
      <c r="P39" s="26"/>
      <c r="Q39" s="26"/>
      <c r="R39" s="26"/>
      <c r="S39" s="26"/>
      <c r="T39" s="40"/>
      <c r="U39" s="40"/>
      <c r="V39" s="40"/>
      <c r="W39" s="40"/>
      <c r="AA39" s="77"/>
    </row>
    <row r="40" spans="2:27" s="9" customFormat="1">
      <c r="AA40" s="77"/>
    </row>
    <row r="41" spans="2:27">
      <c r="B41" s="2" t="s">
        <v>24</v>
      </c>
      <c r="C41" s="3" t="s">
        <v>282</v>
      </c>
      <c r="D41" s="3" t="s">
        <v>278</v>
      </c>
      <c r="E41" s="3" t="s">
        <v>279</v>
      </c>
      <c r="F41" s="3" t="s">
        <v>275</v>
      </c>
      <c r="G41" s="3" t="s">
        <v>273</v>
      </c>
      <c r="H41" s="3" t="s">
        <v>265</v>
      </c>
      <c r="I41" s="3" t="s">
        <v>261</v>
      </c>
      <c r="J41" s="3" t="s">
        <v>262</v>
      </c>
      <c r="K41" s="3" t="s">
        <v>259</v>
      </c>
      <c r="L41" s="3" t="s">
        <v>243</v>
      </c>
      <c r="M41" s="3" t="s">
        <v>237</v>
      </c>
      <c r="N41" s="3" t="s">
        <v>232</v>
      </c>
      <c r="O41" s="3" t="s">
        <v>233</v>
      </c>
      <c r="P41" s="3" t="s">
        <v>231</v>
      </c>
      <c r="Q41" s="3" t="s">
        <v>177</v>
      </c>
      <c r="R41" s="3" t="s">
        <v>157</v>
      </c>
      <c r="S41" s="3" t="s">
        <v>156</v>
      </c>
      <c r="T41" s="3" t="s">
        <v>61</v>
      </c>
      <c r="U41" s="3" t="s">
        <v>69</v>
      </c>
      <c r="V41" s="3" t="s">
        <v>60</v>
      </c>
      <c r="W41" s="3" t="s">
        <v>59</v>
      </c>
    </row>
    <row r="42" spans="2:27" s="9" customFormat="1">
      <c r="B42" s="20" t="s">
        <v>138</v>
      </c>
      <c r="C42" s="97">
        <f>C14+E14+F14+G14</f>
        <v>5457</v>
      </c>
      <c r="D42" s="97">
        <f>D14</f>
        <v>5227</v>
      </c>
      <c r="E42" s="97">
        <f>E14+F14+G14+H14</f>
        <v>5227</v>
      </c>
      <c r="F42" s="97">
        <f>F14+G14+H14+J14</f>
        <v>4982</v>
      </c>
      <c r="G42" s="97">
        <f>G14+H14+J14+K14</f>
        <v>4958</v>
      </c>
      <c r="H42" s="97">
        <f>H14+J14+K14+L14</f>
        <v>4650</v>
      </c>
      <c r="I42" s="97">
        <f>I14</f>
        <v>4231</v>
      </c>
      <c r="J42" s="97">
        <f>J14+K14+L14+M14</f>
        <v>4231</v>
      </c>
      <c r="K42" s="97">
        <f>K14+L14+M14+O14</f>
        <v>4338</v>
      </c>
      <c r="L42" s="97">
        <f>L14+M14+O14+P14</f>
        <v>3823</v>
      </c>
      <c r="M42" s="97">
        <f>M14+O14+P14+Q14</f>
        <v>3841</v>
      </c>
      <c r="N42" s="97">
        <f>N14</f>
        <v>3948</v>
      </c>
      <c r="O42" s="97">
        <f>O14+P14+Q14+R14</f>
        <v>3948</v>
      </c>
      <c r="P42" s="97">
        <f>P14+Q14+R14+T14</f>
        <v>3467</v>
      </c>
      <c r="Q42" s="97">
        <f>Q14+R14+T14+U14</f>
        <v>3567</v>
      </c>
      <c r="R42" s="97">
        <f>R14+T14+U14+V14</f>
        <v>3463</v>
      </c>
      <c r="S42" s="40">
        <f>S14</f>
        <v>3504</v>
      </c>
      <c r="T42" s="40">
        <f>T14+U14+V14+W14</f>
        <v>3504</v>
      </c>
      <c r="U42" s="40">
        <v>3684</v>
      </c>
      <c r="V42" s="40">
        <v>3815</v>
      </c>
      <c r="W42" s="40">
        <v>3574</v>
      </c>
      <c r="AA42" s="77"/>
    </row>
    <row r="43" spans="2:27" s="9" customFormat="1">
      <c r="B43" s="20" t="s">
        <v>56</v>
      </c>
      <c r="C43" s="40">
        <v>271071783</v>
      </c>
      <c r="D43" s="40">
        <v>271071783</v>
      </c>
      <c r="E43" s="40">
        <v>271071783</v>
      </c>
      <c r="F43" s="40">
        <v>271071783</v>
      </c>
      <c r="G43" s="40">
        <v>271071783</v>
      </c>
      <c r="H43" s="40">
        <v>271071783</v>
      </c>
      <c r="I43" s="40">
        <v>271071783</v>
      </c>
      <c r="J43" s="40">
        <v>271071783</v>
      </c>
      <c r="K43" s="40">
        <v>271071783</v>
      </c>
      <c r="L43" s="40">
        <v>271071783</v>
      </c>
      <c r="M43" s="40">
        <v>271071783</v>
      </c>
      <c r="N43" s="40">
        <v>271071783</v>
      </c>
      <c r="O43" s="40">
        <v>271071783</v>
      </c>
      <c r="P43" s="40">
        <v>271071783</v>
      </c>
      <c r="Q43" s="40">
        <v>271071783</v>
      </c>
      <c r="R43" s="40">
        <v>271071783</v>
      </c>
      <c r="S43" s="40">
        <v>271071783</v>
      </c>
      <c r="T43" s="40">
        <v>271071783</v>
      </c>
      <c r="U43" s="40">
        <v>271071783</v>
      </c>
      <c r="V43" s="40">
        <v>271071783</v>
      </c>
      <c r="W43" s="40">
        <v>271071783</v>
      </c>
      <c r="AA43" s="77"/>
    </row>
    <row r="44" spans="2:27" s="9" customFormat="1">
      <c r="B44" s="23" t="s">
        <v>24</v>
      </c>
      <c r="C44" s="58">
        <f t="shared" ref="C44" si="52">C42*1000000/C43</f>
        <v>20.131198974701103</v>
      </c>
      <c r="D44" s="58">
        <f t="shared" ref="D44" si="53">D42*1000000/D43</f>
        <v>19.282715235617129</v>
      </c>
      <c r="E44" s="58">
        <f t="shared" ref="E44" si="54">E42*1000000/E43</f>
        <v>19.282715235617129</v>
      </c>
      <c r="F44" s="58">
        <f t="shared" ref="F44:G44" si="55">F42*1000000/F43</f>
        <v>18.378895600505938</v>
      </c>
      <c r="G44" s="58">
        <f t="shared" si="55"/>
        <v>18.29035816686239</v>
      </c>
      <c r="H44" s="58">
        <f t="shared" ref="H44:J44" si="56">H42*1000000/H43</f>
        <v>17.154127768436894</v>
      </c>
      <c r="I44" s="58">
        <f t="shared" ref="I44" si="57">I42*1000000/I43</f>
        <v>15.60841173941</v>
      </c>
      <c r="J44" s="58">
        <f t="shared" si="56"/>
        <v>15.60841173941</v>
      </c>
      <c r="K44" s="58">
        <f t="shared" ref="K44:L44" si="58">K42*1000000/K43</f>
        <v>16.003141131070805</v>
      </c>
      <c r="L44" s="58">
        <f t="shared" si="58"/>
        <v>14.103275367469731</v>
      </c>
      <c r="M44" s="58">
        <f t="shared" ref="M44:O44" si="59">M42*1000000/M43</f>
        <v>14.16967844270239</v>
      </c>
      <c r="N44" s="58">
        <f t="shared" si="59"/>
        <v>14.564407834363195</v>
      </c>
      <c r="O44" s="58">
        <f t="shared" si="59"/>
        <v>14.564407834363195</v>
      </c>
      <c r="P44" s="58">
        <f>P42*1000000/P43</f>
        <v>12.789970101757142</v>
      </c>
      <c r="Q44" s="58">
        <f>Q42*1000000/Q43</f>
        <v>13.158876075271914</v>
      </c>
      <c r="R44" s="58">
        <f>R42*1000000/R43</f>
        <v>12.775213862816551</v>
      </c>
      <c r="S44" s="58">
        <f>S42*1000000/S43</f>
        <v>12.926465311957609</v>
      </c>
      <c r="T44" s="58">
        <f t="shared" ref="T44:W44" si="60">T42*1000000/T43</f>
        <v>12.926465311957609</v>
      </c>
      <c r="U44" s="58">
        <f t="shared" si="60"/>
        <v>13.590496064284197</v>
      </c>
      <c r="V44" s="58">
        <f t="shared" si="60"/>
        <v>14.073762889588549</v>
      </c>
      <c r="W44" s="58">
        <f t="shared" si="60"/>
        <v>13.184699493417948</v>
      </c>
      <c r="AA44" s="77"/>
    </row>
    <row r="45" spans="2:27" s="9" customFormat="1">
      <c r="AA45" s="77"/>
    </row>
    <row r="46" spans="2:27" s="9" customFormat="1">
      <c r="AA46" s="77"/>
    </row>
    <row r="47" spans="2:27" s="9" customFormat="1">
      <c r="B47" s="2" t="s">
        <v>244</v>
      </c>
      <c r="C47" s="3" t="s">
        <v>282</v>
      </c>
      <c r="D47" s="3" t="s">
        <v>278</v>
      </c>
      <c r="E47" s="3" t="s">
        <v>278</v>
      </c>
      <c r="F47" s="3" t="s">
        <v>276</v>
      </c>
      <c r="G47" s="3" t="s">
        <v>274</v>
      </c>
      <c r="H47" s="3" t="s">
        <v>265</v>
      </c>
      <c r="I47" s="3" t="s">
        <v>261</v>
      </c>
      <c r="J47" s="3" t="s">
        <v>261</v>
      </c>
      <c r="K47" s="3" t="s">
        <v>260</v>
      </c>
      <c r="L47" s="3" t="s">
        <v>254</v>
      </c>
      <c r="M47" s="3" t="s">
        <v>237</v>
      </c>
      <c r="N47" s="3" t="s">
        <v>232</v>
      </c>
      <c r="O47" s="3" t="s">
        <v>232</v>
      </c>
      <c r="P47" s="3" t="s">
        <v>255</v>
      </c>
      <c r="Q47" s="3" t="s">
        <v>256</v>
      </c>
      <c r="R47" s="3" t="s">
        <v>157</v>
      </c>
      <c r="S47" s="3" t="s">
        <v>156</v>
      </c>
      <c r="T47" s="3" t="s">
        <v>156</v>
      </c>
      <c r="U47" s="3" t="s">
        <v>257</v>
      </c>
      <c r="V47" s="3" t="s">
        <v>258</v>
      </c>
      <c r="W47" s="3" t="s">
        <v>59</v>
      </c>
      <c r="AA47" s="77"/>
    </row>
    <row r="48" spans="2:27" s="9" customFormat="1">
      <c r="B48" s="106" t="s">
        <v>245</v>
      </c>
      <c r="C48" s="107">
        <f>D66</f>
        <v>-10026</v>
      </c>
      <c r="D48" s="107">
        <f>I66</f>
        <v>-14914</v>
      </c>
      <c r="E48" s="107">
        <f>I66</f>
        <v>-14914</v>
      </c>
      <c r="F48" s="107">
        <f>I66</f>
        <v>-14914</v>
      </c>
      <c r="G48" s="107">
        <f>I66</f>
        <v>-14914</v>
      </c>
      <c r="H48" s="107">
        <f>I66</f>
        <v>-14914</v>
      </c>
      <c r="I48" s="107">
        <f>N66</f>
        <v>-10499</v>
      </c>
      <c r="J48" s="107">
        <f>N66</f>
        <v>-10499</v>
      </c>
      <c r="K48" s="107">
        <f>N66</f>
        <v>-10499</v>
      </c>
      <c r="L48" s="107">
        <f>N66</f>
        <v>-10499</v>
      </c>
      <c r="M48" s="107">
        <f>N66</f>
        <v>-10499</v>
      </c>
      <c r="N48" s="107">
        <v>-9593</v>
      </c>
      <c r="O48" s="107">
        <v>-9593</v>
      </c>
      <c r="P48" s="107">
        <v>-9593</v>
      </c>
      <c r="Q48" s="107">
        <v>-9593</v>
      </c>
      <c r="R48" s="107">
        <v>-9593</v>
      </c>
      <c r="S48" s="107">
        <v>-12125</v>
      </c>
      <c r="T48" s="107">
        <v>-12125</v>
      </c>
      <c r="U48" s="107">
        <v>-12125</v>
      </c>
      <c r="V48" s="107">
        <v>-12125</v>
      </c>
      <c r="W48" s="107">
        <v>-12125</v>
      </c>
      <c r="AA48" s="77"/>
    </row>
    <row r="49" spans="2:27" s="9" customFormat="1">
      <c r="B49" s="20" t="s">
        <v>23</v>
      </c>
      <c r="C49" s="97">
        <f>C16</f>
        <v>1052</v>
      </c>
      <c r="D49" s="97">
        <f t="shared" ref="D49:S49" si="61">D16</f>
        <v>5332</v>
      </c>
      <c r="E49" s="97">
        <f>E16+F16+G16+H16</f>
        <v>5332</v>
      </c>
      <c r="F49" s="97">
        <f>F16+G16+H16</f>
        <v>3519</v>
      </c>
      <c r="G49" s="97">
        <f>G16+H16</f>
        <v>2128</v>
      </c>
      <c r="H49" s="97">
        <f>H16</f>
        <v>688</v>
      </c>
      <c r="I49" s="97">
        <f t="shared" si="61"/>
        <v>4167</v>
      </c>
      <c r="J49" s="97">
        <f>J16+K16+L16+M16</f>
        <v>4167</v>
      </c>
      <c r="K49" s="97">
        <f>K16+L16+M16</f>
        <v>2642</v>
      </c>
      <c r="L49" s="97">
        <f>L16+M16</f>
        <v>1230</v>
      </c>
      <c r="M49" s="97">
        <f>M16</f>
        <v>179</v>
      </c>
      <c r="N49" s="97">
        <f t="shared" si="61"/>
        <v>3922</v>
      </c>
      <c r="O49" s="97">
        <f>O16+P16+Q16+R16</f>
        <v>3922</v>
      </c>
      <c r="P49" s="97">
        <f>P16+Q16+R16</f>
        <v>2336</v>
      </c>
      <c r="Q49" s="97">
        <f>Q16+R16</f>
        <v>1483</v>
      </c>
      <c r="R49" s="97">
        <f>R16</f>
        <v>409</v>
      </c>
      <c r="S49" s="97">
        <f t="shared" si="61"/>
        <v>3740</v>
      </c>
      <c r="T49" s="97">
        <f>T16+U16+V16+W16</f>
        <v>3740</v>
      </c>
      <c r="U49" s="97">
        <f>U16+V16+W16</f>
        <v>2520</v>
      </c>
      <c r="V49" s="97">
        <f>V16+W16</f>
        <v>1541</v>
      </c>
      <c r="W49" s="97">
        <f>W16</f>
        <v>444</v>
      </c>
      <c r="AA49" s="77"/>
    </row>
    <row r="50" spans="2:27" s="9" customFormat="1">
      <c r="B50" s="20" t="s">
        <v>281</v>
      </c>
      <c r="C50" s="49">
        <v>0</v>
      </c>
      <c r="D50" s="49">
        <v>0</v>
      </c>
      <c r="E50" s="49">
        <v>0</v>
      </c>
      <c r="F50" s="49">
        <v>0</v>
      </c>
      <c r="G50" s="49">
        <v>0</v>
      </c>
      <c r="H50" s="49">
        <v>0</v>
      </c>
      <c r="I50" s="49">
        <v>0</v>
      </c>
      <c r="J50" s="49">
        <v>0</v>
      </c>
      <c r="K50" s="49">
        <v>0</v>
      </c>
      <c r="L50" s="49">
        <v>0</v>
      </c>
      <c r="M50" s="49">
        <v>0</v>
      </c>
      <c r="N50" s="97">
        <v>-426</v>
      </c>
      <c r="O50" s="97">
        <v>-426</v>
      </c>
      <c r="P50" s="49">
        <v>0</v>
      </c>
      <c r="Q50" s="49">
        <v>0</v>
      </c>
      <c r="R50" s="49">
        <v>0</v>
      </c>
      <c r="S50" s="49">
        <v>0</v>
      </c>
      <c r="T50" s="49">
        <v>0</v>
      </c>
      <c r="U50" s="49">
        <v>0</v>
      </c>
      <c r="V50" s="49">
        <v>0</v>
      </c>
      <c r="W50" s="49">
        <v>0</v>
      </c>
      <c r="AA50" s="77"/>
    </row>
    <row r="51" spans="2:27" s="9" customFormat="1">
      <c r="B51" s="21" t="s">
        <v>263</v>
      </c>
      <c r="C51" s="49">
        <v>0</v>
      </c>
      <c r="D51" s="49">
        <f>D18</f>
        <v>0</v>
      </c>
      <c r="E51" s="49">
        <f>E18+F18+G18+H18</f>
        <v>0</v>
      </c>
      <c r="F51" s="49">
        <v>0</v>
      </c>
      <c r="G51" s="49">
        <v>0</v>
      </c>
      <c r="H51" s="49">
        <v>0</v>
      </c>
      <c r="I51" s="97">
        <f>I18</f>
        <v>10</v>
      </c>
      <c r="J51" s="97">
        <f>J18+K18+L18+M18</f>
        <v>10</v>
      </c>
      <c r="K51" s="49">
        <v>0</v>
      </c>
      <c r="L51" s="49">
        <v>0</v>
      </c>
      <c r="M51" s="49">
        <v>0</v>
      </c>
      <c r="N51" s="49">
        <v>0</v>
      </c>
      <c r="O51" s="49">
        <v>0</v>
      </c>
      <c r="P51" s="49">
        <v>0</v>
      </c>
      <c r="Q51" s="49">
        <v>0</v>
      </c>
      <c r="R51" s="49">
        <v>0</v>
      </c>
      <c r="S51" s="49">
        <v>0</v>
      </c>
      <c r="T51" s="49">
        <v>0</v>
      </c>
      <c r="U51" s="49">
        <v>0</v>
      </c>
      <c r="V51" s="49">
        <v>0</v>
      </c>
      <c r="W51" s="49">
        <v>0</v>
      </c>
      <c r="AA51" s="77"/>
    </row>
    <row r="52" spans="2:27" s="9" customFormat="1">
      <c r="B52" s="20" t="s">
        <v>100</v>
      </c>
      <c r="C52" s="97">
        <f>C17</f>
        <v>-76</v>
      </c>
      <c r="D52" s="97">
        <f>D17</f>
        <v>-325</v>
      </c>
      <c r="E52" s="97">
        <f>E17+F17+G17+H17</f>
        <v>-325</v>
      </c>
      <c r="F52" s="97">
        <f>F17+G17+H17</f>
        <v>-205</v>
      </c>
      <c r="G52" s="97">
        <f>G17+H17</f>
        <v>-181</v>
      </c>
      <c r="H52" s="97">
        <f>H17</f>
        <v>-104</v>
      </c>
      <c r="I52" s="97">
        <f>I17</f>
        <v>-353</v>
      </c>
      <c r="J52" s="97">
        <f>J17+K17+L17+M17</f>
        <v>-353</v>
      </c>
      <c r="K52" s="97">
        <f>K17+L17+M17</f>
        <v>-226</v>
      </c>
      <c r="L52" s="97">
        <f>L17+M17</f>
        <v>-133</v>
      </c>
      <c r="M52" s="97">
        <f>M17</f>
        <v>-61</v>
      </c>
      <c r="N52" s="97">
        <f>N17</f>
        <v>-263</v>
      </c>
      <c r="O52" s="97">
        <f>O17+P17+Q17+R17</f>
        <v>-263</v>
      </c>
      <c r="P52" s="97">
        <f>P17+Q17+R17</f>
        <v>-184</v>
      </c>
      <c r="Q52" s="97">
        <f>Q17+R17</f>
        <v>-130</v>
      </c>
      <c r="R52" s="97">
        <f>R17</f>
        <v>-65</v>
      </c>
      <c r="S52" s="97">
        <f>S17</f>
        <v>-275</v>
      </c>
      <c r="T52" s="97">
        <f>T17+U17+V17+W17</f>
        <v>-275</v>
      </c>
      <c r="U52" s="97">
        <f>U17+V17+W17</f>
        <v>-195</v>
      </c>
      <c r="V52" s="97">
        <f>V17+W17</f>
        <v>-113</v>
      </c>
      <c r="W52" s="97">
        <f>W17</f>
        <v>-57</v>
      </c>
      <c r="AA52" s="77"/>
    </row>
    <row r="53" spans="2:27" s="9" customFormat="1">
      <c r="B53" s="20" t="s">
        <v>55</v>
      </c>
      <c r="C53" s="97">
        <f>C19</f>
        <v>-80</v>
      </c>
      <c r="D53" s="97">
        <f>D19</f>
        <v>-319</v>
      </c>
      <c r="E53" s="97">
        <f>E19+F19+G19+H19</f>
        <v>-319</v>
      </c>
      <c r="F53" s="97">
        <f>F19+G19+H19</f>
        <v>-226</v>
      </c>
      <c r="G53" s="97">
        <f>G19+H19</f>
        <v>-156</v>
      </c>
      <c r="H53" s="97">
        <f>H19</f>
        <v>-70</v>
      </c>
      <c r="I53" s="97">
        <f>I19</f>
        <v>-377</v>
      </c>
      <c r="J53" s="97">
        <f>J19+K19+L19+M19</f>
        <v>-377</v>
      </c>
      <c r="K53" s="97">
        <f>K19+L19+M19</f>
        <v>-289</v>
      </c>
      <c r="L53" s="97">
        <f>L19+M19</f>
        <v>-243</v>
      </c>
      <c r="M53" s="97">
        <f>M19</f>
        <v>-165</v>
      </c>
      <c r="N53" s="97">
        <f>N19</f>
        <v>-246</v>
      </c>
      <c r="O53" s="97">
        <f>O19+P19+Q19+R19</f>
        <v>-246</v>
      </c>
      <c r="P53" s="97">
        <f>P19+Q19+R19</f>
        <v>-166</v>
      </c>
      <c r="Q53" s="97">
        <f>Q19+R19</f>
        <v>-103</v>
      </c>
      <c r="R53" s="97">
        <f>R19</f>
        <v>-71</v>
      </c>
      <c r="S53" s="97">
        <f>S19</f>
        <v>-299</v>
      </c>
      <c r="T53" s="97">
        <f>T19+U19+V19+W19</f>
        <v>-299</v>
      </c>
      <c r="U53" s="97">
        <f>U19+V19+W19</f>
        <v>-236</v>
      </c>
      <c r="V53" s="97">
        <f>V19+W19</f>
        <v>-143</v>
      </c>
      <c r="W53" s="97">
        <f>W19</f>
        <v>-107</v>
      </c>
      <c r="AA53" s="77"/>
    </row>
    <row r="54" spans="2:27" s="9" customFormat="1">
      <c r="B54" s="20" t="s">
        <v>101</v>
      </c>
      <c r="C54" s="97">
        <f>C20</f>
        <v>-171</v>
      </c>
      <c r="D54" s="97">
        <f>D20</f>
        <v>-772</v>
      </c>
      <c r="E54" s="97">
        <f>E20+F20+G20+H20</f>
        <v>-772</v>
      </c>
      <c r="F54" s="97">
        <f>F20+G20+H20</f>
        <v>-569</v>
      </c>
      <c r="G54" s="97">
        <f>G20+H20</f>
        <v>-437</v>
      </c>
      <c r="H54" s="97">
        <f>H20</f>
        <v>-259</v>
      </c>
      <c r="I54" s="97">
        <f>I20</f>
        <v>-763</v>
      </c>
      <c r="J54" s="97">
        <f>J20+K20+L20+M20</f>
        <v>-763</v>
      </c>
      <c r="K54" s="97">
        <f>K20+L20+M20</f>
        <v>-678</v>
      </c>
      <c r="L54" s="97">
        <f>L20+M20</f>
        <v>-506</v>
      </c>
      <c r="M54" s="97">
        <f>M20</f>
        <v>-235</v>
      </c>
      <c r="N54" s="97">
        <f>N20</f>
        <v>-919</v>
      </c>
      <c r="O54" s="97">
        <f>O20+P20+Q20+R20</f>
        <v>-919</v>
      </c>
      <c r="P54" s="97">
        <f>P20+Q20+R20</f>
        <v>-691</v>
      </c>
      <c r="Q54" s="97">
        <f>Q20+R20</f>
        <v>-521</v>
      </c>
      <c r="R54" s="97">
        <f>R20</f>
        <v>-276</v>
      </c>
      <c r="S54" s="97">
        <f>S20</f>
        <v>-732</v>
      </c>
      <c r="T54" s="97">
        <f>T20+U20+V20+W20</f>
        <v>-732</v>
      </c>
      <c r="U54" s="97">
        <f>U20+V20+W20</f>
        <v>-570</v>
      </c>
      <c r="V54" s="97">
        <f>V20+W20</f>
        <v>-419</v>
      </c>
      <c r="W54" s="97">
        <f>W20</f>
        <v>-199</v>
      </c>
      <c r="AA54" s="77"/>
    </row>
    <row r="55" spans="2:27" s="9" customFormat="1">
      <c r="B55" s="106" t="s">
        <v>17</v>
      </c>
      <c r="C55" s="107">
        <f t="shared" ref="C55" si="62">SUM(C49:C54)</f>
        <v>725</v>
      </c>
      <c r="D55" s="107">
        <f t="shared" ref="D55" si="63">SUM(D49:D54)</f>
        <v>3916</v>
      </c>
      <c r="E55" s="107">
        <f t="shared" ref="E55" si="64">SUM(E49:E54)</f>
        <v>3916</v>
      </c>
      <c r="F55" s="107">
        <f t="shared" ref="F55:G55" si="65">SUM(F49:F54)</f>
        <v>2519</v>
      </c>
      <c r="G55" s="107">
        <f t="shared" si="65"/>
        <v>1354</v>
      </c>
      <c r="H55" s="107">
        <f t="shared" ref="H55" si="66">SUM(H49:H54)</f>
        <v>255</v>
      </c>
      <c r="I55" s="107">
        <f t="shared" ref="I55" si="67">SUM(I49:I54)</f>
        <v>2684</v>
      </c>
      <c r="J55" s="107">
        <f t="shared" ref="J55:K55" si="68">SUM(J49:J54)</f>
        <v>2684</v>
      </c>
      <c r="K55" s="107">
        <f t="shared" si="68"/>
        <v>1449</v>
      </c>
      <c r="L55" s="107">
        <f t="shared" ref="L55" si="69">SUM(L49:L54)</f>
        <v>348</v>
      </c>
      <c r="M55" s="107">
        <f t="shared" ref="M55:W55" si="70">SUM(M49:M54)</f>
        <v>-282</v>
      </c>
      <c r="N55" s="107">
        <f t="shared" si="70"/>
        <v>2068</v>
      </c>
      <c r="O55" s="107">
        <f t="shared" si="70"/>
        <v>2068</v>
      </c>
      <c r="P55" s="107">
        <f t="shared" si="70"/>
        <v>1295</v>
      </c>
      <c r="Q55" s="107">
        <f t="shared" si="70"/>
        <v>729</v>
      </c>
      <c r="R55" s="107">
        <f t="shared" si="70"/>
        <v>-3</v>
      </c>
      <c r="S55" s="107">
        <f t="shared" si="70"/>
        <v>2434</v>
      </c>
      <c r="T55" s="107">
        <f t="shared" si="70"/>
        <v>2434</v>
      </c>
      <c r="U55" s="107">
        <f t="shared" si="70"/>
        <v>1519</v>
      </c>
      <c r="V55" s="107">
        <f t="shared" si="70"/>
        <v>866</v>
      </c>
      <c r="W55" s="107">
        <f t="shared" si="70"/>
        <v>81</v>
      </c>
      <c r="AA55" s="77"/>
    </row>
    <row r="56" spans="2:27" s="9" customFormat="1">
      <c r="B56" s="20" t="s">
        <v>85</v>
      </c>
      <c r="C56" s="97">
        <f t="shared" ref="C56:C57" si="71">C22</f>
        <v>-157</v>
      </c>
      <c r="D56" s="97">
        <f>D22</f>
        <v>3</v>
      </c>
      <c r="E56" s="97">
        <f>E22+F22+G22+H22</f>
        <v>3</v>
      </c>
      <c r="F56" s="97">
        <f>F22+G22+H22</f>
        <v>3</v>
      </c>
      <c r="G56" s="97">
        <f>G22+H22</f>
        <v>3</v>
      </c>
      <c r="H56" s="97">
        <f t="shared" ref="H56" si="72">H22</f>
        <v>-3</v>
      </c>
      <c r="I56" s="97">
        <f>I22</f>
        <v>-3066</v>
      </c>
      <c r="J56" s="97">
        <f>J22+K22+L22+M22</f>
        <v>-3066</v>
      </c>
      <c r="K56" s="97">
        <f>K22+L22+M22</f>
        <v>-2241</v>
      </c>
      <c r="L56" s="97">
        <f>L22+M22</f>
        <v>-1108</v>
      </c>
      <c r="M56" s="97">
        <f>M22</f>
        <v>-1099</v>
      </c>
      <c r="N56" s="97">
        <f>N22</f>
        <v>-440</v>
      </c>
      <c r="O56" s="97">
        <f>O22+P22+Q22+R22</f>
        <v>-440</v>
      </c>
      <c r="P56" s="97">
        <f>P22+Q22+R22</f>
        <v>-428</v>
      </c>
      <c r="Q56" s="97">
        <f>Q22+R22</f>
        <v>-135</v>
      </c>
      <c r="R56" s="97">
        <f>R22</f>
        <v>-116</v>
      </c>
      <c r="S56" s="97">
        <f>S22</f>
        <v>-226</v>
      </c>
      <c r="T56" s="97">
        <f>T22+U22+V22+W22</f>
        <v>-226</v>
      </c>
      <c r="U56" s="97">
        <f>U22+V22+W22</f>
        <v>-103</v>
      </c>
      <c r="V56" s="97">
        <f>V22+W22</f>
        <v>-104</v>
      </c>
      <c r="W56" s="97">
        <f>W22</f>
        <v>-74</v>
      </c>
      <c r="AA56" s="77"/>
    </row>
    <row r="57" spans="2:27" s="9" customFormat="1">
      <c r="B57" s="20" t="s">
        <v>246</v>
      </c>
      <c r="C57" s="49">
        <f t="shared" si="71"/>
        <v>-12</v>
      </c>
      <c r="D57" s="49">
        <f>D23</f>
        <v>147</v>
      </c>
      <c r="E57" s="49">
        <f>E23+F23+G23+H23</f>
        <v>147</v>
      </c>
      <c r="F57" s="49">
        <f>F23+G23+H23</f>
        <v>147</v>
      </c>
      <c r="G57" s="49">
        <f>G23+H23</f>
        <v>147</v>
      </c>
      <c r="H57" s="49">
        <f t="shared" ref="H57" si="73">H23</f>
        <v>27</v>
      </c>
      <c r="I57" s="49">
        <f>I23</f>
        <v>0</v>
      </c>
      <c r="J57" s="49">
        <f>J23+K23+L23+M23</f>
        <v>0</v>
      </c>
      <c r="K57" s="49">
        <f>K23+L23+M23</f>
        <v>0</v>
      </c>
      <c r="L57" s="49">
        <f>L23+M23</f>
        <v>0</v>
      </c>
      <c r="M57" s="49">
        <f>M23</f>
        <v>0</v>
      </c>
      <c r="N57" s="97">
        <f>N23</f>
        <v>4</v>
      </c>
      <c r="O57" s="97">
        <f>O23+P23+Q23+R23</f>
        <v>4</v>
      </c>
      <c r="P57" s="97">
        <f>P23+Q23+R23</f>
        <v>4</v>
      </c>
      <c r="Q57" s="97">
        <f>Q23+R23</f>
        <v>4</v>
      </c>
      <c r="R57" s="97">
        <f>R23</f>
        <v>4</v>
      </c>
      <c r="S57" s="97">
        <f>S23</f>
        <v>649</v>
      </c>
      <c r="T57" s="97">
        <f>T23+U23+V23+W23</f>
        <v>649</v>
      </c>
      <c r="U57" s="97">
        <f>U23+V23+W23</f>
        <v>649</v>
      </c>
      <c r="V57" s="97">
        <f>V23+W23</f>
        <v>649</v>
      </c>
      <c r="W57" s="97">
        <f>W23</f>
        <v>649</v>
      </c>
      <c r="AA57" s="77"/>
    </row>
    <row r="58" spans="2:27" s="9" customFormat="1">
      <c r="B58" s="20" t="s">
        <v>102</v>
      </c>
      <c r="C58" s="49">
        <f t="shared" ref="C58" si="74">C25</f>
        <v>0</v>
      </c>
      <c r="D58" s="49">
        <f>D25</f>
        <v>0</v>
      </c>
      <c r="E58" s="49">
        <v>0</v>
      </c>
      <c r="F58" s="49">
        <f>F25+G25+H25</f>
        <v>0</v>
      </c>
      <c r="G58" s="49">
        <f>G25+H25</f>
        <v>0</v>
      </c>
      <c r="H58" s="49">
        <f t="shared" ref="H58" si="75">H25</f>
        <v>0</v>
      </c>
      <c r="I58" s="97">
        <f>I25</f>
        <v>-1288</v>
      </c>
      <c r="J58" s="97">
        <v>-1288</v>
      </c>
      <c r="K58" s="97">
        <f>K25+L25+M25</f>
        <v>-1288</v>
      </c>
      <c r="L58" s="97">
        <f>L25+M25</f>
        <v>-1288</v>
      </c>
      <c r="M58" s="49">
        <f t="shared" ref="M58:N58" si="76">M25</f>
        <v>0</v>
      </c>
      <c r="N58" s="97">
        <f t="shared" si="76"/>
        <v>-1220</v>
      </c>
      <c r="O58" s="97">
        <f>O25+P25+Q25+R25</f>
        <v>-1220</v>
      </c>
      <c r="P58" s="97">
        <f>P25+Q25+R25</f>
        <v>-1220</v>
      </c>
      <c r="Q58" s="97">
        <f>Q25+R25</f>
        <v>-1220</v>
      </c>
      <c r="R58" s="49">
        <f t="shared" ref="R58:S58" si="77">R25</f>
        <v>0</v>
      </c>
      <c r="S58" s="97">
        <f t="shared" si="77"/>
        <v>-1152</v>
      </c>
      <c r="T58" s="97">
        <f>T25+U25+V25+W25</f>
        <v>-1152</v>
      </c>
      <c r="U58" s="97">
        <f>U25+V25+W25</f>
        <v>-1152</v>
      </c>
      <c r="V58" s="97">
        <f>V25+W25</f>
        <v>-1152</v>
      </c>
      <c r="W58" s="49">
        <f t="shared" ref="W58" si="78">W25</f>
        <v>0</v>
      </c>
      <c r="AA58" s="77"/>
    </row>
    <row r="59" spans="2:27" s="9" customFormat="1">
      <c r="B59" s="20" t="s">
        <v>296</v>
      </c>
      <c r="C59" s="49">
        <f>C24</f>
        <v>-8</v>
      </c>
      <c r="D59" s="49">
        <f>D24</f>
        <v>0</v>
      </c>
      <c r="E59" s="49">
        <v>0</v>
      </c>
      <c r="F59" s="49">
        <f>F24+G24+H24</f>
        <v>0</v>
      </c>
      <c r="G59" s="49">
        <f>G24+H24</f>
        <v>0</v>
      </c>
      <c r="H59" s="49">
        <f>H24</f>
        <v>0</v>
      </c>
      <c r="I59" s="49">
        <f>I24</f>
        <v>0</v>
      </c>
      <c r="J59" s="49">
        <v>0</v>
      </c>
      <c r="K59" s="49">
        <f>K24+L24+M24</f>
        <v>0</v>
      </c>
      <c r="L59" s="49">
        <f>L24+M24</f>
        <v>0</v>
      </c>
      <c r="M59" s="49">
        <f>M24</f>
        <v>0</v>
      </c>
      <c r="N59" s="49">
        <f>N24</f>
        <v>0</v>
      </c>
      <c r="O59" s="49">
        <v>0</v>
      </c>
      <c r="P59" s="49">
        <f>P24+Q24+R24</f>
        <v>0</v>
      </c>
      <c r="Q59" s="49">
        <f>Q24+R24</f>
        <v>0</v>
      </c>
      <c r="R59" s="49">
        <f>R24</f>
        <v>0</v>
      </c>
      <c r="S59" s="49">
        <f>S24</f>
        <v>0</v>
      </c>
      <c r="T59" s="49">
        <v>0</v>
      </c>
      <c r="U59" s="49">
        <f>U24+V24+W24</f>
        <v>0</v>
      </c>
      <c r="V59" s="49">
        <f>V24+W24</f>
        <v>0</v>
      </c>
      <c r="W59" s="49">
        <f>W24</f>
        <v>0</v>
      </c>
      <c r="AA59" s="77"/>
    </row>
    <row r="60" spans="2:27" s="9" customFormat="1">
      <c r="B60" s="106" t="s">
        <v>103</v>
      </c>
      <c r="C60" s="107">
        <f>SUM(C55:C59)</f>
        <v>548</v>
      </c>
      <c r="D60" s="107">
        <f t="shared" ref="D60:W60" si="79">SUM(D55:D59)</f>
        <v>4066</v>
      </c>
      <c r="E60" s="107">
        <f t="shared" si="79"/>
        <v>4066</v>
      </c>
      <c r="F60" s="107">
        <f t="shared" si="79"/>
        <v>2669</v>
      </c>
      <c r="G60" s="107">
        <f t="shared" si="79"/>
        <v>1504</v>
      </c>
      <c r="H60" s="107">
        <f t="shared" si="79"/>
        <v>279</v>
      </c>
      <c r="I60" s="107">
        <f t="shared" si="79"/>
        <v>-1670</v>
      </c>
      <c r="J60" s="107">
        <f t="shared" si="79"/>
        <v>-1670</v>
      </c>
      <c r="K60" s="107">
        <f t="shared" si="79"/>
        <v>-2080</v>
      </c>
      <c r="L60" s="107">
        <f t="shared" si="79"/>
        <v>-2048</v>
      </c>
      <c r="M60" s="107">
        <f t="shared" si="79"/>
        <v>-1381</v>
      </c>
      <c r="N60" s="107">
        <f t="shared" si="79"/>
        <v>412</v>
      </c>
      <c r="O60" s="107">
        <f t="shared" si="79"/>
        <v>412</v>
      </c>
      <c r="P60" s="107">
        <f t="shared" si="79"/>
        <v>-349</v>
      </c>
      <c r="Q60" s="107">
        <f t="shared" si="79"/>
        <v>-622</v>
      </c>
      <c r="R60" s="107">
        <f t="shared" si="79"/>
        <v>-115</v>
      </c>
      <c r="S60" s="107">
        <f t="shared" si="79"/>
        <v>1705</v>
      </c>
      <c r="T60" s="107">
        <f t="shared" si="79"/>
        <v>1705</v>
      </c>
      <c r="U60" s="107">
        <f t="shared" si="79"/>
        <v>913</v>
      </c>
      <c r="V60" s="107">
        <f t="shared" si="79"/>
        <v>259</v>
      </c>
      <c r="W60" s="107">
        <f t="shared" si="79"/>
        <v>656</v>
      </c>
      <c r="AA60" s="77"/>
    </row>
    <row r="61" spans="2:27" s="9" customFormat="1">
      <c r="B61" s="20" t="s">
        <v>247</v>
      </c>
      <c r="C61" s="49">
        <v>0</v>
      </c>
      <c r="D61" s="49">
        <v>0</v>
      </c>
      <c r="E61" s="49">
        <v>0</v>
      </c>
      <c r="F61" s="49">
        <v>0</v>
      </c>
      <c r="G61" s="49">
        <f>G27+H27</f>
        <v>0</v>
      </c>
      <c r="H61" s="49">
        <v>0</v>
      </c>
      <c r="I61" s="49">
        <v>0</v>
      </c>
      <c r="J61" s="49">
        <v>0</v>
      </c>
      <c r="K61" s="49">
        <v>0</v>
      </c>
      <c r="L61" s="49">
        <f>L27+M27</f>
        <v>0</v>
      </c>
      <c r="M61" s="97">
        <v>-1288</v>
      </c>
      <c r="N61" s="49">
        <v>0</v>
      </c>
      <c r="O61" s="49">
        <v>0</v>
      </c>
      <c r="P61" s="49">
        <v>0</v>
      </c>
      <c r="Q61" s="49">
        <f>Q27+R27</f>
        <v>0</v>
      </c>
      <c r="R61" s="49">
        <v>0</v>
      </c>
      <c r="S61" s="49">
        <v>0</v>
      </c>
      <c r="T61" s="49">
        <v>0</v>
      </c>
      <c r="U61" s="49">
        <v>0</v>
      </c>
      <c r="V61" s="49">
        <f>V27+W27</f>
        <v>0</v>
      </c>
      <c r="W61" s="49">
        <v>0</v>
      </c>
      <c r="AA61" s="77"/>
    </row>
    <row r="62" spans="2:27" s="9" customFormat="1">
      <c r="B62" s="20" t="s">
        <v>248</v>
      </c>
      <c r="C62" s="97">
        <v>-433</v>
      </c>
      <c r="D62" s="97">
        <v>732</v>
      </c>
      <c r="E62" s="97">
        <v>732</v>
      </c>
      <c r="F62" s="97">
        <v>53</v>
      </c>
      <c r="G62" s="97">
        <v>-38</v>
      </c>
      <c r="H62" s="97">
        <v>-1006</v>
      </c>
      <c r="I62" s="97">
        <v>-370</v>
      </c>
      <c r="J62" s="97">
        <v>-370</v>
      </c>
      <c r="K62" s="97">
        <v>-672</v>
      </c>
      <c r="L62" s="97">
        <v>-295</v>
      </c>
      <c r="M62" s="97">
        <v>-179</v>
      </c>
      <c r="N62" s="97">
        <v>-797</v>
      </c>
      <c r="O62" s="97">
        <v>-797</v>
      </c>
      <c r="P62" s="97">
        <v>-758</v>
      </c>
      <c r="Q62" s="97">
        <v>-789</v>
      </c>
      <c r="R62" s="97">
        <v>-366</v>
      </c>
      <c r="S62" s="97">
        <v>360</v>
      </c>
      <c r="T62" s="97">
        <v>360</v>
      </c>
      <c r="U62" s="97">
        <v>572</v>
      </c>
      <c r="V62" s="97">
        <v>312</v>
      </c>
      <c r="W62" s="97">
        <v>140</v>
      </c>
      <c r="AA62" s="77"/>
    </row>
    <row r="63" spans="2:27" s="9" customFormat="1">
      <c r="B63" s="20" t="s">
        <v>269</v>
      </c>
      <c r="C63" s="97">
        <v>15</v>
      </c>
      <c r="D63" s="97">
        <v>141</v>
      </c>
      <c r="E63" s="97">
        <v>141</v>
      </c>
      <c r="F63" s="97">
        <v>117</v>
      </c>
      <c r="G63" s="97">
        <v>56</v>
      </c>
      <c r="H63" s="97">
        <v>-3</v>
      </c>
      <c r="I63" s="97">
        <v>-2224</v>
      </c>
      <c r="J63" s="97">
        <v>-2224</v>
      </c>
      <c r="K63" s="97">
        <v>-2435</v>
      </c>
      <c r="L63" s="97">
        <v>-2389</v>
      </c>
      <c r="M63" s="97">
        <v>-2419</v>
      </c>
      <c r="N63" s="49">
        <v>0</v>
      </c>
      <c r="O63" s="49">
        <v>0</v>
      </c>
      <c r="P63" s="49">
        <v>0</v>
      </c>
      <c r="Q63" s="49">
        <v>0</v>
      </c>
      <c r="R63" s="49">
        <v>0</v>
      </c>
      <c r="S63" s="49">
        <v>0</v>
      </c>
      <c r="T63" s="49">
        <v>0</v>
      </c>
      <c r="U63" s="49">
        <v>0</v>
      </c>
      <c r="V63" s="49">
        <v>0</v>
      </c>
      <c r="W63" s="49">
        <v>0</v>
      </c>
      <c r="AA63" s="77"/>
    </row>
    <row r="64" spans="2:27" s="9" customFormat="1">
      <c r="B64" s="20" t="s">
        <v>249</v>
      </c>
      <c r="C64" s="49">
        <v>16</v>
      </c>
      <c r="D64" s="49">
        <v>-51</v>
      </c>
      <c r="E64" s="49">
        <v>-51</v>
      </c>
      <c r="F64" s="49">
        <v>-54</v>
      </c>
      <c r="G64" s="49">
        <v>-7</v>
      </c>
      <c r="H64" s="49">
        <v>0</v>
      </c>
      <c r="I64" s="49">
        <v>-151</v>
      </c>
      <c r="J64" s="49">
        <v>-151</v>
      </c>
      <c r="K64" s="49">
        <v>-174</v>
      </c>
      <c r="L64" s="49">
        <v>-76</v>
      </c>
      <c r="M64" s="49">
        <v>0</v>
      </c>
      <c r="N64" s="97">
        <v>-521</v>
      </c>
      <c r="O64" s="97">
        <v>-521</v>
      </c>
      <c r="P64" s="97">
        <v>-533</v>
      </c>
      <c r="Q64" s="97">
        <v>-555</v>
      </c>
      <c r="R64" s="97">
        <v>-579</v>
      </c>
      <c r="S64" s="97">
        <v>-561</v>
      </c>
      <c r="T64" s="97">
        <v>-561</v>
      </c>
      <c r="U64" s="97">
        <v>-580</v>
      </c>
      <c r="V64" s="97">
        <v>-607</v>
      </c>
      <c r="W64" s="97">
        <v>-630</v>
      </c>
      <c r="AA64" s="77"/>
    </row>
    <row r="65" spans="2:27" s="9" customFormat="1">
      <c r="B65" s="14" t="s">
        <v>250</v>
      </c>
      <c r="C65" s="49">
        <v>0</v>
      </c>
      <c r="D65" s="49">
        <v>0</v>
      </c>
      <c r="E65" s="49">
        <v>0</v>
      </c>
      <c r="F65" s="49">
        <v>0</v>
      </c>
      <c r="G65" s="49">
        <v>0</v>
      </c>
      <c r="H65" s="49">
        <v>0</v>
      </c>
      <c r="I65" s="49">
        <v>0</v>
      </c>
      <c r="J65" s="49">
        <v>0</v>
      </c>
      <c r="K65" s="49">
        <v>0</v>
      </c>
      <c r="L65" s="49">
        <v>0</v>
      </c>
      <c r="M65" s="49">
        <v>0</v>
      </c>
      <c r="N65" s="49">
        <v>0</v>
      </c>
      <c r="O65" s="49">
        <v>0</v>
      </c>
      <c r="P65" s="49">
        <v>0</v>
      </c>
      <c r="Q65" s="49">
        <v>0</v>
      </c>
      <c r="R65" s="49">
        <v>0</v>
      </c>
      <c r="S65" s="97">
        <v>467</v>
      </c>
      <c r="T65" s="97">
        <v>467</v>
      </c>
      <c r="U65" s="49">
        <v>0</v>
      </c>
      <c r="V65" s="49">
        <v>0</v>
      </c>
      <c r="W65" s="49">
        <v>0</v>
      </c>
      <c r="AA65" s="77"/>
    </row>
    <row r="66" spans="2:27" s="9" customFormat="1">
      <c r="B66" s="23" t="s">
        <v>251</v>
      </c>
      <c r="C66" s="42">
        <f t="shared" ref="C66" si="80">C48+C60+C61+C62+C63+C64+C65</f>
        <v>-9880</v>
      </c>
      <c r="D66" s="42">
        <f t="shared" ref="D66" si="81">D48+D60+D61+D62+D63+D64+D65</f>
        <v>-10026</v>
      </c>
      <c r="E66" s="42">
        <f t="shared" ref="E66" si="82">E48+E60+E61+E62+E63+E64+E65</f>
        <v>-10026</v>
      </c>
      <c r="F66" s="42">
        <f>F48+F60+F61+F62+F63+F64+F65</f>
        <v>-12129</v>
      </c>
      <c r="G66" s="42">
        <f>G48+G60+G61+G62+G63+G64+G65</f>
        <v>-13399</v>
      </c>
      <c r="H66" s="42">
        <f t="shared" ref="H66:J66" si="83">H48+H60+H61+H62+H63+H64+H65</f>
        <v>-15644</v>
      </c>
      <c r="I66" s="42">
        <f t="shared" si="83"/>
        <v>-14914</v>
      </c>
      <c r="J66" s="42">
        <f t="shared" si="83"/>
        <v>-14914</v>
      </c>
      <c r="K66" s="42">
        <f>K48+K60+K61+K62+K63+K64+K65</f>
        <v>-15860</v>
      </c>
      <c r="L66" s="42">
        <f>L48+L60+L61+L62+L63+L64+L65</f>
        <v>-15307</v>
      </c>
      <c r="M66" s="42">
        <f>M48+M60+M61+M62+M63+M64+M65</f>
        <v>-15766</v>
      </c>
      <c r="N66" s="42">
        <f t="shared" ref="N66:O66" si="84">N48+N60+N61+N62+N63+N64+N65</f>
        <v>-10499</v>
      </c>
      <c r="O66" s="42">
        <f t="shared" si="84"/>
        <v>-10499</v>
      </c>
      <c r="P66" s="42">
        <f>P48+P60+P61+P62+P63+P64+P65</f>
        <v>-11233</v>
      </c>
      <c r="Q66" s="42">
        <f>Q48+Q60+Q61+Q62+Q63+Q64+Q65</f>
        <v>-11559</v>
      </c>
      <c r="R66" s="42">
        <f>R48+R60+R61+R62+R63+R64+R65</f>
        <v>-10653</v>
      </c>
      <c r="S66" s="42">
        <f t="shared" ref="S66:T66" si="85">S48+S60+S61+S62+S63+S64+S65</f>
        <v>-10154</v>
      </c>
      <c r="T66" s="42">
        <f t="shared" si="85"/>
        <v>-10154</v>
      </c>
      <c r="U66" s="42">
        <f>U48+U60+U61+U62+U63+U64+U65</f>
        <v>-11220</v>
      </c>
      <c r="V66" s="42">
        <f>V48+V60+V61+V62+V63+V64+V65</f>
        <v>-12161</v>
      </c>
      <c r="W66" s="42">
        <f>W48+W60+W61+W62+W63+W64+W65</f>
        <v>-11959</v>
      </c>
      <c r="AA66" s="77"/>
    </row>
    <row r="67" spans="2:27" s="9" customFormat="1">
      <c r="B67" s="112" t="s">
        <v>3</v>
      </c>
      <c r="C67" s="111">
        <f>(-C66/'BS '!C24)*100</f>
        <v>31.843233312921004</v>
      </c>
      <c r="D67" s="111">
        <f>(-D66/'BS '!D24)*100</f>
        <v>34.628535903015234</v>
      </c>
      <c r="E67" s="111">
        <f>(-E66/'BS '!D24)*100</f>
        <v>34.628535903015234</v>
      </c>
      <c r="F67" s="111">
        <f>(-F66/'BS '!E24)*100</f>
        <v>40.582862113962591</v>
      </c>
      <c r="G67" s="111">
        <f>(-G66/'BS '!F24)*100</f>
        <v>45.233272567686178</v>
      </c>
      <c r="H67" s="111">
        <f>(-H66/'BS '!G24)*100</f>
        <v>50.851644779612535</v>
      </c>
      <c r="I67" s="111">
        <f>(-I66/'BS '!H24)*100</f>
        <v>51.675271127126578</v>
      </c>
      <c r="J67" s="111">
        <f>(-J66/'BS '!H24)*100</f>
        <v>51.675271127126578</v>
      </c>
      <c r="K67" s="111">
        <f>(-K66/'BS '!I24)*100</f>
        <v>49.38348486735584</v>
      </c>
      <c r="L67" s="111">
        <f>(-L66/'BS '!J24)*100</f>
        <v>49.463581723001361</v>
      </c>
      <c r="M67" s="111">
        <f>(-M66/'BS '!K24)*100</f>
        <v>52.574363078564758</v>
      </c>
      <c r="N67" s="111">
        <f>(-N66/'BS '!L24)*100</f>
        <v>35.270601672993585</v>
      </c>
      <c r="O67" s="111">
        <f>(-O66/'BS '!L24)*100</f>
        <v>35.270601672993585</v>
      </c>
      <c r="P67" s="111">
        <f>(-P66/'BS '!M24)*100</f>
        <v>38.032842390384289</v>
      </c>
      <c r="Q67" s="111">
        <f>(-Q66/'BS '!N24)*100</f>
        <v>39.434361353711786</v>
      </c>
      <c r="R67" s="111">
        <f>(-R66/'BS '!O24)*100</f>
        <v>36.355880144700023</v>
      </c>
      <c r="S67" s="111">
        <f>(-S66/'BS '!P24)*100</f>
        <v>37.308935920047034</v>
      </c>
      <c r="T67" s="111">
        <f>(-T66/'BS '!P24)*100</f>
        <v>37.308935920047034</v>
      </c>
      <c r="U67" s="111">
        <f>(-U66/'BS '!Q24)*100</f>
        <v>42.983565107458915</v>
      </c>
      <c r="V67" s="111">
        <f>(-V66/'BS '!R24)*100</f>
        <v>46.883071822352441</v>
      </c>
      <c r="W67" s="111">
        <f>(-W66/'BS '!S24)*100</f>
        <v>45.455927629328372</v>
      </c>
      <c r="AA67" s="77"/>
    </row>
    <row r="68" spans="2:27" s="9" customFormat="1">
      <c r="B68" s="117" t="s">
        <v>253</v>
      </c>
      <c r="C68" s="112">
        <v>1.6</v>
      </c>
      <c r="D68" s="113">
        <v>1.7</v>
      </c>
      <c r="E68" s="113">
        <v>1.7</v>
      </c>
      <c r="F68" s="117">
        <v>2.2000000000000002</v>
      </c>
      <c r="G68" s="113">
        <v>2.4</v>
      </c>
      <c r="H68" s="112">
        <v>2.6</v>
      </c>
      <c r="I68" s="113">
        <v>2.5</v>
      </c>
      <c r="J68" s="113">
        <v>2.5</v>
      </c>
      <c r="K68" s="113">
        <v>2.6</v>
      </c>
      <c r="L68" s="113">
        <v>2.5</v>
      </c>
      <c r="M68" s="113">
        <v>2.5</v>
      </c>
      <c r="N68" s="114">
        <f>-N66/'IS '!N65</f>
        <v>1.8051925722145805</v>
      </c>
      <c r="O68" s="114">
        <f>-O66/'IS '!O65</f>
        <v>1.8051925722145805</v>
      </c>
      <c r="P68" s="114">
        <f>-P66/'IS '!P65</f>
        <v>1.8796854082998662</v>
      </c>
      <c r="Q68" s="114">
        <f>-Q66/'IS '!Q65</f>
        <v>2.0204509701101205</v>
      </c>
      <c r="R68" s="114">
        <f>-R66/'IS '!R65</f>
        <v>1.9478880965441581</v>
      </c>
      <c r="S68" s="114">
        <f>-S66/'IS '!S65</f>
        <v>1.7683733890630442</v>
      </c>
      <c r="T68" s="114">
        <f>-T66/'IS '!T65</f>
        <v>1.7683733890630442</v>
      </c>
      <c r="U68" s="114">
        <f>-U66/'IS '!U65</f>
        <v>2.018711766822598</v>
      </c>
      <c r="V68" s="114">
        <f>-V66/'IS '!V65</f>
        <v>2.1943341753879464</v>
      </c>
      <c r="W68" s="114">
        <f>-W66/'IS '!W65</f>
        <v>1.2589746289083061</v>
      </c>
      <c r="AA68" s="77"/>
    </row>
    <row r="69" spans="2:27" s="9" customFormat="1">
      <c r="B69" s="118" t="s">
        <v>267</v>
      </c>
      <c r="C69" s="118"/>
      <c r="D69" s="118"/>
      <c r="E69" s="118"/>
      <c r="F69" s="118"/>
      <c r="G69" s="118"/>
      <c r="H69" s="20"/>
      <c r="I69" s="115"/>
      <c r="J69" s="115"/>
      <c r="K69" s="115"/>
      <c r="L69" s="115"/>
      <c r="M69" s="115"/>
      <c r="N69" s="116"/>
      <c r="O69" s="116"/>
      <c r="P69" s="116"/>
      <c r="Q69" s="116"/>
      <c r="R69" s="116"/>
      <c r="S69" s="116"/>
      <c r="T69" s="116"/>
      <c r="U69" s="116"/>
      <c r="V69" s="116"/>
      <c r="W69" s="116"/>
      <c r="AA69" s="77"/>
    </row>
    <row r="70" spans="2:27" s="9" customFormat="1">
      <c r="B70" s="118" t="s">
        <v>268</v>
      </c>
      <c r="C70" s="118"/>
      <c r="D70" s="118"/>
      <c r="E70" s="118"/>
      <c r="F70" s="118"/>
      <c r="G70" s="118"/>
      <c r="H70" s="108"/>
      <c r="I70" s="108"/>
      <c r="J70" s="108"/>
      <c r="K70" s="108"/>
      <c r="AA70" s="77"/>
    </row>
    <row r="71" spans="2:27" s="9" customFormat="1">
      <c r="B71" s="118" t="s">
        <v>272</v>
      </c>
      <c r="C71" s="118"/>
      <c r="D71" s="118"/>
      <c r="E71" s="118"/>
      <c r="F71" s="118"/>
      <c r="G71" s="118"/>
      <c r="AA71" s="77"/>
    </row>
    <row r="72" spans="2:27" s="9" customFormat="1">
      <c r="AA72" s="77"/>
    </row>
    <row r="73" spans="2:27" s="9" customFormat="1">
      <c r="AA73" s="77"/>
    </row>
    <row r="74" spans="2:27" s="9" customFormat="1">
      <c r="AA74" s="77"/>
    </row>
    <row r="75" spans="2:27" s="9" customFormat="1">
      <c r="AA75" s="77"/>
    </row>
    <row r="76" spans="2:27" s="9" customFormat="1">
      <c r="AA76" s="77"/>
    </row>
    <row r="77" spans="2:27" s="9" customFormat="1">
      <c r="AA77" s="77"/>
    </row>
    <row r="78" spans="2:27" s="9" customFormat="1">
      <c r="AA78" s="77"/>
    </row>
    <row r="79" spans="2:27" s="9" customFormat="1">
      <c r="AA79" s="77"/>
    </row>
    <row r="80" spans="2:27" s="9" customFormat="1">
      <c r="AA80" s="77"/>
    </row>
    <row r="81" spans="27:27" s="9" customFormat="1">
      <c r="AA81" s="77"/>
    </row>
    <row r="82" spans="27:27" s="9" customFormat="1">
      <c r="AA82" s="77"/>
    </row>
    <row r="83" spans="27:27" s="9" customFormat="1">
      <c r="AA83" s="77"/>
    </row>
    <row r="84" spans="27:27" s="9" customFormat="1">
      <c r="AA84" s="77"/>
    </row>
    <row r="85" spans="27:27" s="9" customFormat="1">
      <c r="AA85" s="77"/>
    </row>
    <row r="86" spans="27:27" s="9" customFormat="1">
      <c r="AA86" s="77"/>
    </row>
    <row r="87" spans="27:27" s="9" customFormat="1">
      <c r="AA87" s="77"/>
    </row>
    <row r="88" spans="27:27" s="9" customFormat="1">
      <c r="AA88" s="77"/>
    </row>
    <row r="89" spans="27:27" s="9" customFormat="1">
      <c r="AA89" s="77"/>
    </row>
    <row r="90" spans="27:27" s="9" customFormat="1">
      <c r="AA90" s="77"/>
    </row>
    <row r="91" spans="27:27" s="9" customFormat="1">
      <c r="AA91" s="77"/>
    </row>
    <row r="92" spans="27:27" s="9" customFormat="1">
      <c r="AA92" s="77"/>
    </row>
    <row r="93" spans="27:27" s="9" customFormat="1">
      <c r="AA93" s="77"/>
    </row>
    <row r="94" spans="27:27" s="9" customFormat="1">
      <c r="AA94" s="77"/>
    </row>
    <row r="95" spans="27:27" s="9" customFormat="1">
      <c r="AA95" s="77"/>
    </row>
    <row r="96" spans="27:27" s="9" customFormat="1">
      <c r="AA96" s="77"/>
    </row>
    <row r="97" spans="27:27" s="9" customFormat="1">
      <c r="AA97" s="77"/>
    </row>
    <row r="98" spans="27:27" s="9" customFormat="1">
      <c r="AA98" s="77"/>
    </row>
    <row r="99" spans="27:27" s="9" customFormat="1">
      <c r="AA99" s="77"/>
    </row>
    <row r="100" spans="27:27" s="9" customFormat="1">
      <c r="AA100" s="77"/>
    </row>
    <row r="101" spans="27:27" s="9" customFormat="1">
      <c r="AA101" s="77"/>
    </row>
    <row r="102" spans="27:27" s="9" customFormat="1">
      <c r="AA102" s="77"/>
    </row>
    <row r="103" spans="27:27" s="9" customFormat="1">
      <c r="AA103" s="77"/>
    </row>
    <row r="104" spans="27:27" s="9" customFormat="1">
      <c r="AA104" s="77"/>
    </row>
    <row r="105" spans="27:27" s="9" customFormat="1">
      <c r="AA105" s="77"/>
    </row>
    <row r="106" spans="27:27" s="9" customFormat="1">
      <c r="AA106" s="77"/>
    </row>
    <row r="107" spans="27:27" s="9" customFormat="1">
      <c r="AA107" s="77"/>
    </row>
    <row r="108" spans="27:27" s="9" customFormat="1">
      <c r="AA108" s="77"/>
    </row>
    <row r="109" spans="27:27" s="9" customFormat="1">
      <c r="AA109" s="77"/>
    </row>
    <row r="110" spans="27:27" s="9" customFormat="1">
      <c r="AA110" s="77"/>
    </row>
    <row r="111" spans="27:27" s="9" customFormat="1">
      <c r="AA111" s="77"/>
    </row>
    <row r="112" spans="27:27" s="9" customFormat="1">
      <c r="AA112" s="77"/>
    </row>
    <row r="113" spans="27:27" s="9" customFormat="1">
      <c r="AA113" s="77"/>
    </row>
    <row r="114" spans="27:27" s="9" customFormat="1">
      <c r="AA114" s="77"/>
    </row>
    <row r="115" spans="27:27" s="9" customFormat="1">
      <c r="AA115" s="77"/>
    </row>
    <row r="116" spans="27:27" s="9" customFormat="1">
      <c r="AA116" s="77"/>
    </row>
    <row r="117" spans="27:27" s="9" customFormat="1">
      <c r="AA117" s="77"/>
    </row>
    <row r="118" spans="27:27" s="9" customFormat="1">
      <c r="AA118" s="77"/>
    </row>
    <row r="119" spans="27:27" s="9" customFormat="1">
      <c r="AA119" s="77"/>
    </row>
    <row r="120" spans="27:27" s="9" customFormat="1">
      <c r="AA120" s="77"/>
    </row>
    <row r="121" spans="27:27" s="9" customFormat="1">
      <c r="AA121" s="77"/>
    </row>
    <row r="122" spans="27:27" s="9" customFormat="1">
      <c r="AA122" s="77"/>
    </row>
    <row r="123" spans="27:27" s="9" customFormat="1">
      <c r="AA123" s="77"/>
    </row>
    <row r="124" spans="27:27" s="9" customFormat="1">
      <c r="AA124" s="77"/>
    </row>
    <row r="125" spans="27:27" s="9" customFormat="1">
      <c r="AA125" s="77"/>
    </row>
    <row r="126" spans="27:27" s="9" customFormat="1">
      <c r="AA126" s="77"/>
    </row>
    <row r="127" spans="27:27" s="9" customFormat="1">
      <c r="AA127" s="77"/>
    </row>
    <row r="128" spans="27:27" s="9" customFormat="1">
      <c r="AA128" s="77"/>
    </row>
    <row r="129" spans="27:27" s="9" customFormat="1">
      <c r="AA129" s="77"/>
    </row>
    <row r="130" spans="27:27" s="9" customFormat="1">
      <c r="AA130" s="77"/>
    </row>
    <row r="131" spans="27:27" s="9" customFormat="1">
      <c r="AA131" s="77"/>
    </row>
    <row r="132" spans="27:27" s="9" customFormat="1">
      <c r="AA132" s="77"/>
    </row>
    <row r="133" spans="27:27" s="9" customFormat="1">
      <c r="AA133" s="77"/>
    </row>
    <row r="134" spans="27:27" s="9" customFormat="1">
      <c r="AA134" s="77"/>
    </row>
    <row r="135" spans="27:27" s="9" customFormat="1">
      <c r="AA135" s="77"/>
    </row>
    <row r="136" spans="27:27" s="9" customFormat="1">
      <c r="AA136" s="77"/>
    </row>
    <row r="137" spans="27:27" s="9" customFormat="1">
      <c r="AA137" s="77"/>
    </row>
    <row r="138" spans="27:27" s="9" customFormat="1">
      <c r="AA138" s="77"/>
    </row>
    <row r="139" spans="27:27" s="9" customFormat="1">
      <c r="AA139" s="77"/>
    </row>
    <row r="140" spans="27:27" s="9" customFormat="1">
      <c r="AA140" s="77"/>
    </row>
    <row r="141" spans="27:27" s="9" customFormat="1">
      <c r="AA141" s="77"/>
    </row>
    <row r="142" spans="27:27" s="9" customFormat="1">
      <c r="AA142" s="77"/>
    </row>
    <row r="143" spans="27:27" s="9" customFormat="1">
      <c r="AA143" s="77"/>
    </row>
    <row r="144" spans="27:27" s="9" customFormat="1">
      <c r="AA144" s="77"/>
    </row>
    <row r="145" spans="27:27" s="9" customFormat="1">
      <c r="AA145" s="77"/>
    </row>
    <row r="146" spans="27:27" s="9" customFormat="1">
      <c r="AA146" s="77"/>
    </row>
    <row r="147" spans="27:27" s="9" customFormat="1">
      <c r="AA147" s="77"/>
    </row>
    <row r="148" spans="27:27" s="9" customFormat="1">
      <c r="AA148" s="77"/>
    </row>
    <row r="149" spans="27:27" s="9" customFormat="1">
      <c r="AA149" s="77"/>
    </row>
    <row r="150" spans="27:27" s="9" customFormat="1">
      <c r="AA150" s="77"/>
    </row>
    <row r="151" spans="27:27" s="9" customFormat="1">
      <c r="AA151" s="77"/>
    </row>
    <row r="152" spans="27:27" s="9" customFormat="1">
      <c r="AA152" s="77"/>
    </row>
    <row r="153" spans="27:27" s="9" customFormat="1">
      <c r="AA153" s="77"/>
    </row>
    <row r="154" spans="27:27" s="9" customFormat="1">
      <c r="AA154" s="77"/>
    </row>
    <row r="155" spans="27:27" s="9" customFormat="1">
      <c r="AA155" s="77"/>
    </row>
    <row r="156" spans="27:27" s="9" customFormat="1">
      <c r="AA156" s="77"/>
    </row>
    <row r="157" spans="27:27" s="9" customFormat="1">
      <c r="AA157" s="77"/>
    </row>
    <row r="158" spans="27:27" s="9" customFormat="1">
      <c r="AA158" s="77"/>
    </row>
    <row r="159" spans="27:27" s="9" customFormat="1">
      <c r="AA159" s="77"/>
    </row>
    <row r="160" spans="27:27" s="9" customFormat="1">
      <c r="AA160" s="77"/>
    </row>
    <row r="161" spans="27:27" s="9" customFormat="1">
      <c r="AA161" s="77"/>
    </row>
    <row r="162" spans="27:27" s="9" customFormat="1">
      <c r="AA162" s="77"/>
    </row>
    <row r="163" spans="27:27" s="9" customFormat="1">
      <c r="AA163" s="77"/>
    </row>
    <row r="164" spans="27:27" s="9" customFormat="1">
      <c r="AA164" s="77"/>
    </row>
    <row r="165" spans="27:27" s="9" customFormat="1">
      <c r="AA165" s="77"/>
    </row>
    <row r="166" spans="27:27" s="9" customFormat="1">
      <c r="AA166" s="77"/>
    </row>
    <row r="167" spans="27:27" s="9" customFormat="1">
      <c r="AA167" s="77"/>
    </row>
    <row r="168" spans="27:27" s="9" customFormat="1">
      <c r="AA168" s="77"/>
    </row>
    <row r="169" spans="27:27" s="9" customFormat="1">
      <c r="AA169" s="77"/>
    </row>
    <row r="170" spans="27:27" s="9" customFormat="1">
      <c r="AA170" s="77"/>
    </row>
    <row r="171" spans="27:27" s="9" customFormat="1">
      <c r="AA171" s="77"/>
    </row>
    <row r="172" spans="27:27" s="9" customFormat="1">
      <c r="AA172" s="77"/>
    </row>
    <row r="173" spans="27:27" s="9" customFormat="1">
      <c r="AA173" s="77"/>
    </row>
    <row r="174" spans="27:27" s="9" customFormat="1">
      <c r="AA174" s="77"/>
    </row>
    <row r="175" spans="27:27" s="9" customFormat="1">
      <c r="AA175" s="77"/>
    </row>
    <row r="176" spans="27:27" s="9" customFormat="1">
      <c r="AA176" s="77"/>
    </row>
    <row r="177" spans="27:27" s="9" customFormat="1">
      <c r="AA177" s="77"/>
    </row>
    <row r="178" spans="27:27" s="9" customFormat="1">
      <c r="AA178" s="77"/>
    </row>
    <row r="179" spans="27:27" s="9" customFormat="1">
      <c r="AA179" s="77"/>
    </row>
    <row r="180" spans="27:27" s="9" customFormat="1">
      <c r="AA180" s="77"/>
    </row>
    <row r="181" spans="27:27" s="9" customFormat="1">
      <c r="AA181" s="77"/>
    </row>
    <row r="182" spans="27:27" s="9" customFormat="1">
      <c r="AA182" s="77"/>
    </row>
    <row r="183" spans="27:27" s="9" customFormat="1">
      <c r="AA183" s="77"/>
    </row>
    <row r="184" spans="27:27" s="9" customFormat="1">
      <c r="AA184" s="77"/>
    </row>
    <row r="185" spans="27:27" s="9" customFormat="1">
      <c r="AA185" s="77"/>
    </row>
    <row r="186" spans="27:27" s="9" customFormat="1">
      <c r="AA186" s="77"/>
    </row>
    <row r="187" spans="27:27" s="9" customFormat="1">
      <c r="AA187" s="77"/>
    </row>
    <row r="188" spans="27:27" s="9" customFormat="1">
      <c r="AA188" s="77"/>
    </row>
    <row r="189" spans="27:27" s="9" customFormat="1">
      <c r="AA189" s="77"/>
    </row>
    <row r="190" spans="27:27" s="9" customFormat="1">
      <c r="AA190" s="77"/>
    </row>
    <row r="191" spans="27:27" s="9" customFormat="1">
      <c r="AA191" s="77"/>
    </row>
    <row r="192" spans="27:27" s="9" customFormat="1">
      <c r="AA192" s="77"/>
    </row>
    <row r="193" spans="27:27" s="9" customFormat="1">
      <c r="AA193" s="77"/>
    </row>
    <row r="194" spans="27:27" s="9" customFormat="1">
      <c r="AA194" s="77"/>
    </row>
    <row r="195" spans="27:27" s="9" customFormat="1">
      <c r="AA195" s="77"/>
    </row>
    <row r="196" spans="27:27" s="9" customFormat="1">
      <c r="AA196" s="77"/>
    </row>
    <row r="197" spans="27:27" s="9" customFormat="1">
      <c r="AA197" s="77"/>
    </row>
    <row r="198" spans="27:27" s="9" customFormat="1">
      <c r="AA198" s="77"/>
    </row>
    <row r="199" spans="27:27" s="9" customFormat="1">
      <c r="AA199" s="77"/>
    </row>
    <row r="200" spans="27:27" s="9" customFormat="1">
      <c r="AA200" s="77"/>
    </row>
    <row r="201" spans="27:27" s="9" customFormat="1">
      <c r="AA201" s="77"/>
    </row>
    <row r="202" spans="27:27" s="9" customFormat="1">
      <c r="AA202" s="77"/>
    </row>
    <row r="203" spans="27:27" s="9" customFormat="1">
      <c r="AA203" s="77"/>
    </row>
    <row r="204" spans="27:27" s="9" customFormat="1">
      <c r="AA204" s="77"/>
    </row>
    <row r="205" spans="27:27" s="9" customFormat="1">
      <c r="AA205" s="77"/>
    </row>
    <row r="206" spans="27:27" s="9" customFormat="1">
      <c r="AA206" s="77"/>
    </row>
    <row r="207" spans="27:27" s="9" customFormat="1">
      <c r="AA207" s="77"/>
    </row>
    <row r="208" spans="27:27" s="9" customFormat="1">
      <c r="AA208" s="77"/>
    </row>
    <row r="209" spans="27:27" s="9" customFormat="1">
      <c r="AA209" s="77"/>
    </row>
    <row r="210" spans="27:27" s="9" customFormat="1">
      <c r="AA210" s="77"/>
    </row>
    <row r="211" spans="27:27" s="9" customFormat="1">
      <c r="AA211" s="77"/>
    </row>
    <row r="212" spans="27:27" s="9" customFormat="1">
      <c r="AA212" s="77"/>
    </row>
    <row r="213" spans="27:27" s="9" customFormat="1">
      <c r="AA213" s="77"/>
    </row>
    <row r="214" spans="27:27" s="9" customFormat="1">
      <c r="AA214" s="77"/>
    </row>
    <row r="215" spans="27:27" s="9" customFormat="1">
      <c r="AA215" s="77"/>
    </row>
    <row r="216" spans="27:27" s="9" customFormat="1">
      <c r="AA216" s="77"/>
    </row>
    <row r="217" spans="27:27" s="9" customFormat="1">
      <c r="AA217" s="77"/>
    </row>
    <row r="218" spans="27:27" s="9" customFormat="1">
      <c r="AA218" s="77"/>
    </row>
    <row r="219" spans="27:27" s="9" customFormat="1">
      <c r="AA219" s="77"/>
    </row>
    <row r="220" spans="27:27" s="9" customFormat="1">
      <c r="AA220" s="77"/>
    </row>
    <row r="221" spans="27:27" s="9" customFormat="1">
      <c r="AA221" s="77"/>
    </row>
    <row r="222" spans="27:27" s="9" customFormat="1">
      <c r="AA222" s="77"/>
    </row>
    <row r="223" spans="27:27" s="9" customFormat="1">
      <c r="AA223" s="77"/>
    </row>
    <row r="224" spans="27:27" s="9" customFormat="1">
      <c r="AA224" s="77"/>
    </row>
    <row r="225" spans="27:27" s="9" customFormat="1">
      <c r="AA225" s="77"/>
    </row>
    <row r="226" spans="27:27" s="9" customFormat="1">
      <c r="AA226" s="77"/>
    </row>
    <row r="227" spans="27:27" s="9" customFormat="1">
      <c r="AA227" s="77"/>
    </row>
    <row r="228" spans="27:27" s="9" customFormat="1">
      <c r="AA228" s="77"/>
    </row>
    <row r="229" spans="27:27" s="9" customFormat="1">
      <c r="AA229" s="77"/>
    </row>
    <row r="230" spans="27:27" s="9" customFormat="1">
      <c r="AA230" s="77"/>
    </row>
    <row r="231" spans="27:27" s="9" customFormat="1">
      <c r="AA231" s="77"/>
    </row>
    <row r="232" spans="27:27" s="9" customFormat="1">
      <c r="AA232" s="77"/>
    </row>
    <row r="233" spans="27:27" s="9" customFormat="1">
      <c r="AA233" s="77"/>
    </row>
    <row r="234" spans="27:27" s="9" customFormat="1">
      <c r="AA234" s="77"/>
    </row>
    <row r="235" spans="27:27" s="9" customFormat="1">
      <c r="AA235" s="77"/>
    </row>
    <row r="236" spans="27:27" s="9" customFormat="1">
      <c r="AA236" s="77"/>
    </row>
    <row r="237" spans="27:27" s="9" customFormat="1">
      <c r="AA237" s="77"/>
    </row>
    <row r="238" spans="27:27" s="9" customFormat="1">
      <c r="AA238" s="77"/>
    </row>
    <row r="239" spans="27:27" s="9" customFormat="1">
      <c r="AA239" s="77"/>
    </row>
    <row r="240" spans="27:27" s="9" customFormat="1">
      <c r="AA240" s="77"/>
    </row>
    <row r="241" spans="27:27" s="9" customFormat="1">
      <c r="AA241" s="77"/>
    </row>
    <row r="242" spans="27:27" s="9" customFormat="1">
      <c r="AA242" s="77"/>
    </row>
    <row r="243" spans="27:27" s="9" customFormat="1">
      <c r="AA243" s="77"/>
    </row>
    <row r="244" spans="27:27" s="9" customFormat="1">
      <c r="AA244" s="77"/>
    </row>
    <row r="245" spans="27:27" s="9" customFormat="1">
      <c r="AA245" s="77"/>
    </row>
    <row r="246" spans="27:27" s="9" customFormat="1">
      <c r="AA246" s="77"/>
    </row>
    <row r="247" spans="27:27" s="9" customFormat="1">
      <c r="AA247" s="77"/>
    </row>
    <row r="248" spans="27:27" s="9" customFormat="1">
      <c r="AA248" s="77"/>
    </row>
    <row r="249" spans="27:27" s="9" customFormat="1">
      <c r="AA249" s="77"/>
    </row>
    <row r="250" spans="27:27" s="9" customFormat="1">
      <c r="AA250" s="77"/>
    </row>
    <row r="251" spans="27:27" s="9" customFormat="1">
      <c r="AA251" s="77"/>
    </row>
    <row r="252" spans="27:27" s="9" customFormat="1">
      <c r="AA252" s="77"/>
    </row>
    <row r="253" spans="27:27" s="9" customFormat="1">
      <c r="AA253" s="77"/>
    </row>
    <row r="254" spans="27:27" s="9" customFormat="1">
      <c r="AA254" s="77"/>
    </row>
    <row r="255" spans="27:27" s="9" customFormat="1">
      <c r="AA255" s="77"/>
    </row>
    <row r="256" spans="27:27" s="9" customFormat="1">
      <c r="AA256" s="77"/>
    </row>
    <row r="257" spans="27:27" s="9" customFormat="1">
      <c r="AA257" s="77"/>
    </row>
    <row r="258" spans="27:27" s="9" customFormat="1">
      <c r="AA258" s="77"/>
    </row>
    <row r="259" spans="27:27" s="9" customFormat="1">
      <c r="AA259" s="77"/>
    </row>
    <row r="260" spans="27:27" s="9" customFormat="1">
      <c r="AA260" s="77"/>
    </row>
    <row r="261" spans="27:27" s="9" customFormat="1">
      <c r="AA261" s="77"/>
    </row>
    <row r="262" spans="27:27" s="9" customFormat="1">
      <c r="AA262" s="77"/>
    </row>
    <row r="263" spans="27:27" s="9" customFormat="1">
      <c r="AA263" s="77"/>
    </row>
    <row r="264" spans="27:27" s="9" customFormat="1">
      <c r="AA264" s="77"/>
    </row>
    <row r="265" spans="27:27" s="9" customFormat="1">
      <c r="AA265" s="77"/>
    </row>
    <row r="266" spans="27:27" s="9" customFormat="1">
      <c r="AA266" s="77"/>
    </row>
    <row r="267" spans="27:27" s="9" customFormat="1">
      <c r="AA267" s="77"/>
    </row>
    <row r="268" spans="27:27" s="9" customFormat="1">
      <c r="AA268" s="77"/>
    </row>
    <row r="269" spans="27:27" s="9" customFormat="1">
      <c r="AA269" s="77"/>
    </row>
    <row r="270" spans="27:27" s="9" customFormat="1">
      <c r="AA270" s="77"/>
    </row>
    <row r="271" spans="27:27" s="9" customFormat="1">
      <c r="AA271" s="77"/>
    </row>
    <row r="272" spans="27:27" s="9" customFormat="1">
      <c r="AA272" s="77"/>
    </row>
    <row r="273" spans="27:27" s="9" customFormat="1">
      <c r="AA273" s="77"/>
    </row>
    <row r="274" spans="27:27" s="9" customFormat="1">
      <c r="AA274" s="77"/>
    </row>
    <row r="275" spans="27:27" s="9" customFormat="1">
      <c r="AA275" s="77"/>
    </row>
    <row r="276" spans="27:27" s="9" customFormat="1">
      <c r="AA276" s="77"/>
    </row>
    <row r="277" spans="27:27" s="9" customFormat="1">
      <c r="AA277" s="77"/>
    </row>
    <row r="278" spans="27:27" s="9" customFormat="1">
      <c r="AA278" s="77"/>
    </row>
    <row r="279" spans="27:27" s="9" customFormat="1">
      <c r="AA279" s="77"/>
    </row>
  </sheetData>
  <pageMargins left="0.70866141732283472" right="0.70866141732283472" top="0.74803149606299213" bottom="0.74803149606299213" header="0.31496062992125984" footer="0.31496062992125984"/>
  <pageSetup paperSize="9" scale="90" orientation="landscape" r:id="rId1"/>
  <ignoredErrors>
    <ignoredError sqref="S14"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34</vt:i4>
      </vt:variant>
    </vt:vector>
  </HeadingPairs>
  <TitlesOfParts>
    <vt:vector size="38" baseType="lpstr">
      <vt:lpstr>Definitions</vt:lpstr>
      <vt:lpstr>IS </vt:lpstr>
      <vt:lpstr>BS </vt:lpstr>
      <vt:lpstr>Cash Flow </vt:lpstr>
      <vt:lpstr>Average_capital_employed</vt:lpstr>
      <vt:lpstr>Balance_Sheets__SEK_M</vt:lpstr>
      <vt:lpstr>CapEmp</vt:lpstr>
      <vt:lpstr>Capital_employed</vt:lpstr>
      <vt:lpstr>Capital_turnover_rate</vt:lpstr>
      <vt:lpstr>CasConRat</vt:lpstr>
      <vt:lpstr>Cash_conversion_ratio</vt:lpstr>
      <vt:lpstr>Cash_Flow</vt:lpstr>
      <vt:lpstr>Cash_Flow__SEK_M</vt:lpstr>
      <vt:lpstr>Earnings_per_share__SEK</vt:lpstr>
      <vt:lpstr>EBIT</vt:lpstr>
      <vt:lpstr>EBIT__excluding_items_affecting_comparability</vt:lpstr>
      <vt:lpstr>EBIT_margin_excluding_items_affecting_comparability</vt:lpstr>
      <vt:lpstr>EBITA__excluding_items_affecting_comparability</vt:lpstr>
      <vt:lpstr>EBITA_margin_excluding_items_affecting_comparability</vt:lpstr>
      <vt:lpstr>EBITDA__excluding_items_affecting_comparability</vt:lpstr>
      <vt:lpstr>EBITDA_margin_excluding_items_affecting_comparability</vt:lpstr>
      <vt:lpstr>EBITDA_Net_interest_income_expense</vt:lpstr>
      <vt:lpstr>EBITspec</vt:lpstr>
      <vt:lpstr>Eqasratio</vt:lpstr>
      <vt:lpstr>Equity_assets_ratio</vt:lpstr>
      <vt:lpstr>Free_cash_flow</vt:lpstr>
      <vt:lpstr>Free_cash_flow_per_share</vt:lpstr>
      <vt:lpstr>Frepsha</vt:lpstr>
      <vt:lpstr>Income_Statements__SEK_M</vt:lpstr>
      <vt:lpstr>opcapsh</vt:lpstr>
      <vt:lpstr>Operating_cash_flow</vt:lpstr>
      <vt:lpstr>Operating_cash_flow_per_share</vt:lpstr>
      <vt:lpstr>P_E_ratio</vt:lpstr>
      <vt:lpstr>PEra</vt:lpstr>
      <vt:lpstr>RatCapTurn</vt:lpstr>
      <vt:lpstr>RetCapEmp</vt:lpstr>
      <vt:lpstr>retsheq</vt:lpstr>
      <vt:lpstr>Spec_of_cap_empl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Ohlsson</dc:creator>
  <cp:lastModifiedBy>Katarina Jacobsson</cp:lastModifiedBy>
  <cp:lastPrinted>2018-01-31T08:40:45Z</cp:lastPrinted>
  <dcterms:created xsi:type="dcterms:W3CDTF">2017-10-24T13:46:21Z</dcterms:created>
  <dcterms:modified xsi:type="dcterms:W3CDTF">2021-04-22T10:54:14Z</dcterms:modified>
</cp:coreProperties>
</file>