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arina.jacobsson\AppData\Local\Microsoft\Windows\INetCache\Content.Outlook\4XWRZ85H\"/>
    </mc:Choice>
  </mc:AlternateContent>
  <bookViews>
    <workbookView xWindow="0" yWindow="0" windowWidth="19200" windowHeight="5475"/>
  </bookViews>
  <sheets>
    <sheet name="Definitions" sheetId="2" r:id="rId1"/>
    <sheet name="IS " sheetId="10" r:id="rId2"/>
    <sheet name="BS " sheetId="11" r:id="rId3"/>
    <sheet name="Cash Flow " sheetId="12" r:id="rId4"/>
  </sheets>
  <externalReferences>
    <externalReference r:id="rId5"/>
    <externalReference r:id="rId6"/>
  </externalReferences>
  <definedNames>
    <definedName name="Average_capital_employed">'IS '!$B$79</definedName>
    <definedName name="Balance_Sheets__SEK_M">'BS '!$B$3</definedName>
    <definedName name="CapEmp">'BS '!$B$58</definedName>
    <definedName name="Capital_employed">'BS '!$B$66</definedName>
    <definedName name="Capital_turnover_rate">'IS '!$B$89</definedName>
    <definedName name="CasConRat">'Cash Flow '!$B$24</definedName>
    <definedName name="Cash_conversion_ratio">'Cash Flow '!$B$21</definedName>
    <definedName name="Cash_Flow">'Cash Flow '!$B$1</definedName>
    <definedName name="Cash_Flow__SEK_M">'Cash Flow '!$B$3</definedName>
    <definedName name="Change_in_net_debt">'BS '!$B$71</definedName>
    <definedName name="Debt_equity_ratio">'BS '!$B$78</definedName>
    <definedName name="Earnings_per_share__SEK">'IS '!$B$26</definedName>
    <definedName name="EBIT">'IS '!$B$63</definedName>
    <definedName name="EBIT__excluding_items_affecting_comparability">'IS '!$B$61</definedName>
    <definedName name="EBIT_margin_excluding_items_affecting_comparability">'IS '!$B$67</definedName>
    <definedName name="EBITA__excluding_items_affecting_comparability">'IS '!$B$59</definedName>
    <definedName name="EBITA_margin_excluding_items_affecting_comparability">'IS '!$B$66</definedName>
    <definedName name="EBITDA__excluding_items_affecting_comparability">'IS '!$B$57</definedName>
    <definedName name="EBITDA_margin_excluding_items_affecting_comparability">'IS '!$B$65</definedName>
    <definedName name="EBITDA_Net_interest_income_expense">'IS '!$B$64</definedName>
    <definedName name="EBITspec">'IS '!$B$56</definedName>
    <definedName name="Eqasratio">'BS '!$B$55</definedName>
    <definedName name="Equity_assets_ratio">'BS '!$B$51</definedName>
    <definedName name="Free_cash_flow">'Cash Flow '!$B$14</definedName>
    <definedName name="Free_cash_flow_per_share">'Cash Flow '!$B$27</definedName>
    <definedName name="Frepsha">'Cash Flow '!$B$30</definedName>
    <definedName name="HELP">[1]Nyckeltal!$M$3</definedName>
    <definedName name="HELPE">[1]NyckeltalE!$M$3</definedName>
    <definedName name="Income_Statements__SEK_M">'IS '!$B$3</definedName>
    <definedName name="KV">[2]Nyckeltal!$D$3</definedName>
    <definedName name="KVE">[1]NyckeltalE!$D$3</definedName>
    <definedName name="KVP">[2]Nyckeltal!$E$3</definedName>
    <definedName name="KVPE">[1]NyckeltalE!$E$3</definedName>
    <definedName name="M12M">[1]Nyckeltal!$L$3</definedName>
    <definedName name="M12ME">[1]NyckeltalE!$L$3</definedName>
    <definedName name="Net_debt__closing_balance">'BS '!$B$77</definedName>
    <definedName name="Net_debt_EBITDA_1">'BS '!$B$79</definedName>
    <definedName name="opcapsh">'Cash Flow '!$B$36</definedName>
    <definedName name="Operating_cash_flow">'Cash Flow '!$B$10</definedName>
    <definedName name="Operating_cash_flow_per_share">'Cash Flow '!$B$33</definedName>
    <definedName name="P_E_ratio">'IS '!$B$70</definedName>
    <definedName name="PEra">'IS '!$B$73</definedName>
    <definedName name="RatCapTurn">'IS '!$B$86</definedName>
    <definedName name="RetCapEmp">'IS '!$B$76</definedName>
    <definedName name="retsheq">'IS '!$B$93</definedName>
    <definedName name="Spec_of_cap_empl">'BS '!$B$58</definedName>
    <definedName name="YTD">[2]Nyckeltal!$H$3</definedName>
    <definedName name="YTDE">[1]NyckeltalE!$H$3</definedName>
    <definedName name="YTDP">[1]Nyckeltal!$I$3</definedName>
    <definedName name="YTDPE">[1]NyckeltalE!$I$3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2" l="1"/>
  <c r="C28" i="12"/>
  <c r="C22" i="12"/>
  <c r="C74" i="11" l="1"/>
  <c r="E17" i="12" l="1"/>
  <c r="E16" i="12"/>
  <c r="E15" i="12"/>
  <c r="E13" i="12"/>
  <c r="E12" i="12"/>
  <c r="E11" i="12"/>
  <c r="E9" i="12"/>
  <c r="E8" i="12"/>
  <c r="E7" i="12"/>
  <c r="E6" i="12"/>
  <c r="E5" i="12"/>
  <c r="E4" i="12"/>
  <c r="J6" i="10"/>
  <c r="E6" i="10"/>
  <c r="J12" i="10" l="1"/>
  <c r="J13" i="10"/>
  <c r="C45" i="11" l="1"/>
  <c r="C44" i="11"/>
  <c r="D83" i="11" l="1"/>
  <c r="D78" i="11"/>
  <c r="C103" i="10" l="1"/>
  <c r="C99" i="10"/>
  <c r="C95" i="10"/>
  <c r="C62" i="10"/>
  <c r="D22" i="12" l="1"/>
  <c r="C10" i="12"/>
  <c r="C64" i="11"/>
  <c r="C63" i="11"/>
  <c r="C53" i="11"/>
  <c r="C43" i="11"/>
  <c r="C37" i="11"/>
  <c r="C31" i="11"/>
  <c r="C19" i="11"/>
  <c r="C12" i="11"/>
  <c r="C14" i="12" l="1"/>
  <c r="C30" i="12"/>
  <c r="C18" i="12"/>
  <c r="C36" i="12"/>
  <c r="C38" i="11"/>
  <c r="C21" i="11"/>
  <c r="C54" i="11" s="1"/>
  <c r="C55" i="11" s="1"/>
  <c r="C60" i="11"/>
  <c r="C66" i="11" s="1"/>
  <c r="C68" i="11" s="1"/>
  <c r="C87" i="10"/>
  <c r="C89" i="10" s="1"/>
  <c r="D87" i="10"/>
  <c r="C73" i="10"/>
  <c r="C51" i="10"/>
  <c r="C44" i="10"/>
  <c r="C33" i="10"/>
  <c r="C31" i="10"/>
  <c r="C28" i="10"/>
  <c r="C6" i="10"/>
  <c r="C12" i="10" s="1"/>
  <c r="C52" i="10" l="1"/>
  <c r="C23" i="12"/>
  <c r="C24" i="12" s="1"/>
  <c r="C14" i="10"/>
  <c r="C77" i="10"/>
  <c r="C81" i="10" s="1"/>
  <c r="D23" i="12"/>
  <c r="H102" i="10"/>
  <c r="G102" i="10"/>
  <c r="F102" i="10"/>
  <c r="D102" i="10"/>
  <c r="K102" i="10"/>
  <c r="I102" i="10"/>
  <c r="K98" i="10"/>
  <c r="I98" i="10"/>
  <c r="H98" i="10"/>
  <c r="G98" i="10"/>
  <c r="F98" i="10"/>
  <c r="D98" i="10"/>
  <c r="D82" i="10"/>
  <c r="D81" i="10"/>
  <c r="D77" i="10"/>
  <c r="C78" i="10" l="1"/>
  <c r="C82" i="10" s="1"/>
  <c r="C17" i="10"/>
  <c r="C19" i="10" s="1"/>
  <c r="C34" i="10" s="1"/>
  <c r="C63" i="10"/>
  <c r="C57" i="10" s="1"/>
  <c r="N103" i="10"/>
  <c r="M103" i="10"/>
  <c r="L103" i="10"/>
  <c r="K103" i="10"/>
  <c r="I103" i="10"/>
  <c r="H103" i="10"/>
  <c r="C104" i="10" s="1"/>
  <c r="G103" i="10"/>
  <c r="F103" i="10"/>
  <c r="D103" i="10"/>
  <c r="D104" i="10" s="1"/>
  <c r="D99" i="10"/>
  <c r="D95" i="10"/>
  <c r="C64" i="10" l="1"/>
  <c r="C80" i="11"/>
  <c r="C65" i="10"/>
  <c r="C59" i="10"/>
  <c r="C27" i="10"/>
  <c r="C21" i="10"/>
  <c r="C98" i="10"/>
  <c r="D105" i="10"/>
  <c r="I34" i="12"/>
  <c r="H34" i="12"/>
  <c r="G34" i="12"/>
  <c r="K34" i="12"/>
  <c r="J22" i="12"/>
  <c r="K22" i="12"/>
  <c r="G22" i="12"/>
  <c r="I28" i="12"/>
  <c r="F28" i="12"/>
  <c r="D10" i="12"/>
  <c r="D80" i="11"/>
  <c r="D64" i="11"/>
  <c r="D63" i="11"/>
  <c r="D45" i="11"/>
  <c r="D44" i="11"/>
  <c r="D48" i="11" s="1"/>
  <c r="D43" i="11"/>
  <c r="C48" i="11" l="1"/>
  <c r="C38" i="10"/>
  <c r="C53" i="10" s="1"/>
  <c r="C29" i="10"/>
  <c r="C102" i="10"/>
  <c r="C105" i="10" s="1"/>
  <c r="C66" i="10"/>
  <c r="C61" i="10"/>
  <c r="C67" i="10" s="1"/>
  <c r="D14" i="12"/>
  <c r="D34" i="12"/>
  <c r="D24" i="12"/>
  <c r="D36" i="12"/>
  <c r="D18" i="12" l="1"/>
  <c r="D74" i="11" s="1"/>
  <c r="D28" i="12"/>
  <c r="D30" i="12" s="1"/>
  <c r="D73" i="10"/>
  <c r="D64" i="10" l="1"/>
  <c r="D38" i="10"/>
  <c r="D37" i="11" l="1"/>
  <c r="D31" i="11"/>
  <c r="D19" i="11"/>
  <c r="D12" i="11"/>
  <c r="D6" i="10"/>
  <c r="D12" i="10" s="1"/>
  <c r="D14" i="10" s="1"/>
  <c r="D17" i="10" s="1"/>
  <c r="D19" i="10" s="1"/>
  <c r="D21" i="10" s="1"/>
  <c r="D38" i="11" l="1"/>
  <c r="D21" i="11"/>
  <c r="D60" i="11" s="1"/>
  <c r="D66" i="11" s="1"/>
  <c r="D68" i="11" s="1"/>
  <c r="F44" i="11"/>
  <c r="E51" i="10"/>
  <c r="D51" i="10" l="1"/>
  <c r="D44" i="10"/>
  <c r="F51" i="10"/>
  <c r="G51" i="10"/>
  <c r="H51" i="10"/>
  <c r="I51" i="10"/>
  <c r="J51" i="10"/>
  <c r="K51" i="10"/>
  <c r="L51" i="10"/>
  <c r="M51" i="10"/>
  <c r="N51" i="10"/>
  <c r="F44" i="10"/>
  <c r="G44" i="10"/>
  <c r="H44" i="10"/>
  <c r="I44" i="10"/>
  <c r="J44" i="10"/>
  <c r="K44" i="10"/>
  <c r="L44" i="10"/>
  <c r="M44" i="10"/>
  <c r="N44" i="10"/>
  <c r="E44" i="10"/>
  <c r="E52" i="10" s="1"/>
  <c r="B38" i="10"/>
  <c r="D52" i="10" l="1"/>
  <c r="D53" i="10" s="1"/>
  <c r="E45" i="11"/>
  <c r="K52" i="10"/>
  <c r="J52" i="10"/>
  <c r="F52" i="10"/>
  <c r="N52" i="10"/>
  <c r="I52" i="10"/>
  <c r="M52" i="10"/>
  <c r="H52" i="10"/>
  <c r="L52" i="10"/>
  <c r="G52" i="10"/>
  <c r="K45" i="11" l="1"/>
  <c r="F45" i="11"/>
  <c r="I45" i="11"/>
  <c r="H45" i="11"/>
  <c r="J45" i="11"/>
  <c r="L45" i="11"/>
  <c r="G45" i="11"/>
  <c r="H87" i="10" l="1"/>
  <c r="J101" i="10"/>
  <c r="K101" i="10"/>
  <c r="L101" i="10"/>
  <c r="M101" i="10"/>
  <c r="N101" i="10"/>
  <c r="N99" i="10"/>
  <c r="M99" i="10"/>
  <c r="L99" i="10"/>
  <c r="K99" i="10"/>
  <c r="J99" i="10"/>
  <c r="I99" i="10"/>
  <c r="H99" i="10"/>
  <c r="C100" i="10" s="1"/>
  <c r="C101" i="10" s="1"/>
  <c r="G99" i="10"/>
  <c r="F99" i="10"/>
  <c r="E99" i="10"/>
  <c r="N97" i="10"/>
  <c r="M97" i="10"/>
  <c r="L97" i="10"/>
  <c r="K97" i="10"/>
  <c r="J97" i="10"/>
  <c r="F95" i="10"/>
  <c r="E95" i="10"/>
  <c r="J95" i="10"/>
  <c r="K95" i="10"/>
  <c r="N95" i="10"/>
  <c r="M95" i="10"/>
  <c r="L95" i="10"/>
  <c r="I95" i="10"/>
  <c r="H95" i="10"/>
  <c r="C96" i="10" s="1"/>
  <c r="C97" i="10" s="1"/>
  <c r="G95" i="10"/>
  <c r="H104" i="10"/>
  <c r="H105" i="10" s="1"/>
  <c r="J103" i="10"/>
  <c r="E103" i="10"/>
  <c r="F104" i="10"/>
  <c r="F105" i="10" s="1"/>
  <c r="D100" i="10" l="1"/>
  <c r="D101" i="10" s="1"/>
  <c r="D96" i="10"/>
  <c r="D97" i="10" s="1"/>
  <c r="G100" i="10"/>
  <c r="G101" i="10" s="1"/>
  <c r="F100" i="10"/>
  <c r="F101" i="10" s="1"/>
  <c r="H100" i="10"/>
  <c r="H101" i="10" s="1"/>
  <c r="E100" i="10"/>
  <c r="E101" i="10" s="1"/>
  <c r="I100" i="10"/>
  <c r="I101" i="10" s="1"/>
  <c r="H96" i="10"/>
  <c r="H97" i="10" s="1"/>
  <c r="E96" i="10"/>
  <c r="E97" i="10" s="1"/>
  <c r="E104" i="10"/>
  <c r="F96" i="10"/>
  <c r="F97" i="10" s="1"/>
  <c r="I96" i="10"/>
  <c r="I97" i="10" s="1"/>
  <c r="G96" i="10"/>
  <c r="G97" i="10" s="1"/>
  <c r="G104" i="10"/>
  <c r="G105" i="10" s="1"/>
  <c r="I104" i="10"/>
  <c r="I105" i="10" s="1"/>
  <c r="N105" i="10"/>
  <c r="M105" i="10"/>
  <c r="L105" i="10"/>
  <c r="K105" i="10"/>
  <c r="J105" i="10"/>
  <c r="K28" i="12" l="1"/>
  <c r="H28" i="12"/>
  <c r="G28" i="12"/>
  <c r="I22" i="12"/>
  <c r="H22" i="12"/>
  <c r="F22" i="12"/>
  <c r="D54" i="11"/>
  <c r="D53" i="11"/>
  <c r="I87" i="10"/>
  <c r="K87" i="10"/>
  <c r="G87" i="10"/>
  <c r="D55" i="11" l="1"/>
  <c r="D89" i="10"/>
  <c r="D63" i="10"/>
  <c r="D62" i="10"/>
  <c r="D57" i="10" s="1"/>
  <c r="D31" i="10"/>
  <c r="D33" i="10" s="1"/>
  <c r="D34" i="10" s="1"/>
  <c r="D29" i="10"/>
  <c r="D28" i="10"/>
  <c r="D27" i="10"/>
  <c r="D65" i="10" l="1"/>
  <c r="D59" i="10"/>
  <c r="D66" i="10" l="1"/>
  <c r="D61" i="10"/>
  <c r="D67" i="10" s="1"/>
  <c r="N82" i="10" l="1"/>
  <c r="M82" i="10"/>
  <c r="L82" i="10"/>
  <c r="J82" i="10"/>
  <c r="N81" i="10"/>
  <c r="M81" i="10"/>
  <c r="L81" i="10"/>
  <c r="J81" i="10"/>
  <c r="E81" i="10"/>
  <c r="J58" i="10"/>
  <c r="L64" i="11" l="1"/>
  <c r="N6" i="10"/>
  <c r="N12" i="10" s="1"/>
  <c r="N14" i="10" s="1"/>
  <c r="N17" i="10" s="1"/>
  <c r="E89" i="10" l="1"/>
  <c r="F73" i="10"/>
  <c r="E10" i="12"/>
  <c r="J4" i="12"/>
  <c r="F10" i="12"/>
  <c r="F14" i="12" s="1"/>
  <c r="F18" i="12" s="1"/>
  <c r="H14" i="12"/>
  <c r="H18" i="12" s="1"/>
  <c r="M14" i="12"/>
  <c r="M18" i="12" s="1"/>
  <c r="N14" i="12"/>
  <c r="N18" i="12" s="1"/>
  <c r="H10" i="12"/>
  <c r="I10" i="12"/>
  <c r="I14" i="12" s="1"/>
  <c r="I18" i="12" s="1"/>
  <c r="K10" i="12"/>
  <c r="K14" i="12" s="1"/>
  <c r="K18" i="12" s="1"/>
  <c r="L10" i="12"/>
  <c r="L14" i="12" s="1"/>
  <c r="L18" i="12" s="1"/>
  <c r="M10" i="12"/>
  <c r="N10" i="12"/>
  <c r="G10" i="12"/>
  <c r="G14" i="12" s="1"/>
  <c r="G18" i="12" s="1"/>
  <c r="E14" i="12" l="1"/>
  <c r="E22" i="12"/>
  <c r="E74" i="11"/>
  <c r="E64" i="11"/>
  <c r="E63" i="11"/>
  <c r="M48" i="11"/>
  <c r="E37" i="11"/>
  <c r="E31" i="11"/>
  <c r="E12" i="11"/>
  <c r="F19" i="11"/>
  <c r="E19" i="11"/>
  <c r="E53" i="11"/>
  <c r="F89" i="10"/>
  <c r="E18" i="12" l="1"/>
  <c r="E28" i="12"/>
  <c r="E38" i="11"/>
  <c r="E21" i="11"/>
  <c r="E60" i="10"/>
  <c r="E58" i="10"/>
  <c r="G89" i="10" l="1"/>
  <c r="H89" i="10"/>
  <c r="I89" i="10"/>
  <c r="K89" i="10"/>
  <c r="L89" i="10"/>
  <c r="M89" i="10"/>
  <c r="N89" i="10"/>
  <c r="M77" i="11" l="1"/>
  <c r="M85" i="11" l="1"/>
  <c r="M84" i="11"/>
  <c r="M83" i="11"/>
  <c r="I73" i="11"/>
  <c r="K73" i="11"/>
  <c r="J73" i="11"/>
  <c r="L73" i="11"/>
  <c r="H62" i="10" l="1"/>
  <c r="I62" i="10"/>
  <c r="K62" i="10"/>
  <c r="L62" i="10"/>
  <c r="M62" i="10"/>
  <c r="N62" i="10"/>
  <c r="G62" i="10"/>
  <c r="F31" i="10"/>
  <c r="F33" i="10" s="1"/>
  <c r="G31" i="10"/>
  <c r="G33" i="10" s="1"/>
  <c r="H31" i="10"/>
  <c r="H33" i="10" s="1"/>
  <c r="I31" i="10"/>
  <c r="I33" i="10" s="1"/>
  <c r="K31" i="10"/>
  <c r="K33" i="10" s="1"/>
  <c r="L31" i="10"/>
  <c r="L33" i="10" s="1"/>
  <c r="M31" i="10"/>
  <c r="M33" i="10" s="1"/>
  <c r="N31" i="10"/>
  <c r="N33" i="10" s="1"/>
  <c r="E31" i="10"/>
  <c r="E33" i="10" s="1"/>
  <c r="F62" i="10"/>
  <c r="E62" i="10"/>
  <c r="F28" i="10"/>
  <c r="G28" i="10"/>
  <c r="H28" i="10"/>
  <c r="I28" i="10"/>
  <c r="K28" i="10"/>
  <c r="L28" i="10"/>
  <c r="M28" i="10"/>
  <c r="N28" i="10"/>
  <c r="E28" i="10"/>
  <c r="J74" i="11" l="1"/>
  <c r="J77" i="11" s="1"/>
  <c r="K74" i="11"/>
  <c r="K77" i="11" s="1"/>
  <c r="L74" i="11"/>
  <c r="L77" i="11" s="1"/>
  <c r="F74" i="11"/>
  <c r="G74" i="11"/>
  <c r="H74" i="11"/>
  <c r="L85" i="11" l="1"/>
  <c r="L84" i="11"/>
  <c r="L83" i="11"/>
  <c r="K85" i="11"/>
  <c r="K84" i="11"/>
  <c r="K83" i="11"/>
  <c r="J85" i="11"/>
  <c r="J84" i="11"/>
  <c r="J83" i="11"/>
  <c r="F30" i="12"/>
  <c r="E30" i="12"/>
  <c r="G63" i="11" l="1"/>
  <c r="H63" i="11"/>
  <c r="I63" i="11"/>
  <c r="J63" i="11"/>
  <c r="K63" i="11"/>
  <c r="L63" i="11"/>
  <c r="M63" i="11"/>
  <c r="F63" i="11"/>
  <c r="G64" i="11"/>
  <c r="H64" i="11"/>
  <c r="I64" i="11"/>
  <c r="J64" i="11"/>
  <c r="K64" i="11"/>
  <c r="M64" i="11"/>
  <c r="F64" i="11"/>
  <c r="J16" i="10" l="1"/>
  <c r="J15" i="10"/>
  <c r="J4" i="10"/>
  <c r="J87" i="10" s="1"/>
  <c r="J89" i="10" s="1"/>
  <c r="M6" i="10"/>
  <c r="M12" i="10" s="1"/>
  <c r="L6" i="10"/>
  <c r="L12" i="10" s="1"/>
  <c r="K6" i="10"/>
  <c r="K12" i="10" s="1"/>
  <c r="I6" i="10"/>
  <c r="I12" i="10" s="1"/>
  <c r="H6" i="10"/>
  <c r="H12" i="10" s="1"/>
  <c r="G6" i="10"/>
  <c r="G12" i="10" s="1"/>
  <c r="F6" i="10"/>
  <c r="F12" i="10" s="1"/>
  <c r="E12" i="10"/>
  <c r="E23" i="12" s="1"/>
  <c r="G37" i="11"/>
  <c r="H37" i="11"/>
  <c r="F37" i="11"/>
  <c r="G31" i="11"/>
  <c r="H31" i="11"/>
  <c r="F31" i="11"/>
  <c r="G19" i="11"/>
  <c r="H19" i="11"/>
  <c r="H12" i="11"/>
  <c r="G12" i="11"/>
  <c r="F12" i="11"/>
  <c r="J37" i="11"/>
  <c r="K37" i="11"/>
  <c r="L37" i="11"/>
  <c r="M37" i="11"/>
  <c r="I37" i="11"/>
  <c r="J31" i="11"/>
  <c r="K31" i="11"/>
  <c r="L31" i="11"/>
  <c r="M31" i="11"/>
  <c r="I31" i="11"/>
  <c r="J19" i="11"/>
  <c r="K19" i="11"/>
  <c r="L19" i="11"/>
  <c r="M19" i="11"/>
  <c r="I19" i="11"/>
  <c r="J12" i="11"/>
  <c r="K12" i="11"/>
  <c r="L12" i="11"/>
  <c r="M12" i="11"/>
  <c r="I12" i="11"/>
  <c r="H38" i="11" l="1"/>
  <c r="M38" i="11"/>
  <c r="F23" i="12"/>
  <c r="F77" i="10"/>
  <c r="F81" i="10" s="1"/>
  <c r="K23" i="12"/>
  <c r="K77" i="10"/>
  <c r="K81" i="10" s="1"/>
  <c r="H23" i="12"/>
  <c r="H77" i="10"/>
  <c r="H81" i="10" s="1"/>
  <c r="I23" i="12"/>
  <c r="I77" i="10"/>
  <c r="I81" i="10" s="1"/>
  <c r="G23" i="12"/>
  <c r="G77" i="10"/>
  <c r="G81" i="10" s="1"/>
  <c r="K38" i="11"/>
  <c r="G38" i="11"/>
  <c r="F38" i="11"/>
  <c r="I38" i="11"/>
  <c r="J38" i="11"/>
  <c r="L38" i="11"/>
  <c r="G21" i="11"/>
  <c r="G60" i="11" s="1"/>
  <c r="G66" i="11" s="1"/>
  <c r="G68" i="11" s="1"/>
  <c r="L78" i="11"/>
  <c r="K78" i="11"/>
  <c r="J78" i="11"/>
  <c r="M78" i="11"/>
  <c r="K43" i="11"/>
  <c r="L43" i="11"/>
  <c r="I43" i="11"/>
  <c r="J43" i="11"/>
  <c r="E14" i="10"/>
  <c r="N63" i="10"/>
  <c r="N57" i="10" s="1"/>
  <c r="N64" i="10" s="1"/>
  <c r="F14" i="10"/>
  <c r="K14" i="10"/>
  <c r="G14" i="10"/>
  <c r="L14" i="10"/>
  <c r="L63" i="10" s="1"/>
  <c r="L57" i="10" s="1"/>
  <c r="I14" i="10"/>
  <c r="H14" i="10"/>
  <c r="M14" i="10"/>
  <c r="M63" i="10" s="1"/>
  <c r="M57" i="10" s="1"/>
  <c r="F21" i="11"/>
  <c r="F60" i="11" s="1"/>
  <c r="F66" i="11" s="1"/>
  <c r="F68" i="11" s="1"/>
  <c r="H21" i="11"/>
  <c r="H60" i="11" s="1"/>
  <c r="H66" i="11" s="1"/>
  <c r="H68" i="11" s="1"/>
  <c r="K21" i="11"/>
  <c r="K60" i="11" s="1"/>
  <c r="K66" i="11" s="1"/>
  <c r="K68" i="11" s="1"/>
  <c r="J21" i="11"/>
  <c r="L21" i="11"/>
  <c r="L60" i="11" s="1"/>
  <c r="L66" i="11" s="1"/>
  <c r="L68" i="11" s="1"/>
  <c r="M21" i="11"/>
  <c r="I21" i="11"/>
  <c r="E60" i="11"/>
  <c r="E66" i="11" s="1"/>
  <c r="E68" i="11" s="1"/>
  <c r="E34" i="12"/>
  <c r="G78" i="10" l="1"/>
  <c r="G82" i="10" s="1"/>
  <c r="H63" i="10"/>
  <c r="H57" i="10" s="1"/>
  <c r="H78" i="10"/>
  <c r="H82" i="10" s="1"/>
  <c r="E63" i="10"/>
  <c r="E57" i="10" s="1"/>
  <c r="E80" i="11" s="1"/>
  <c r="E78" i="10"/>
  <c r="E82" i="10" s="1"/>
  <c r="K63" i="10"/>
  <c r="K57" i="10" s="1"/>
  <c r="K78" i="10"/>
  <c r="K82" i="10" s="1"/>
  <c r="I63" i="10"/>
  <c r="I57" i="10" s="1"/>
  <c r="H80" i="11" s="1"/>
  <c r="I78" i="10"/>
  <c r="I82" i="10" s="1"/>
  <c r="F63" i="10"/>
  <c r="D78" i="10"/>
  <c r="F78" i="10"/>
  <c r="F82" i="10" s="1"/>
  <c r="F57" i="10"/>
  <c r="F64" i="10" s="1"/>
  <c r="G63" i="10"/>
  <c r="G57" i="10" s="1"/>
  <c r="F80" i="11" s="1"/>
  <c r="G17" i="10"/>
  <c r="E24" i="12"/>
  <c r="F24" i="12"/>
  <c r="J60" i="11"/>
  <c r="J66" i="11" s="1"/>
  <c r="J68" i="11" s="1"/>
  <c r="J57" i="10"/>
  <c r="I80" i="11" s="1"/>
  <c r="E43" i="11"/>
  <c r="F43" i="11"/>
  <c r="G43" i="11"/>
  <c r="H17" i="10"/>
  <c r="H19" i="10" s="1"/>
  <c r="L17" i="10"/>
  <c r="L19" i="10" s="1"/>
  <c r="N19" i="10"/>
  <c r="N34" i="10" s="1"/>
  <c r="K17" i="10"/>
  <c r="K19" i="10" s="1"/>
  <c r="M17" i="10"/>
  <c r="M19" i="10" s="1"/>
  <c r="I17" i="10"/>
  <c r="I19" i="10" s="1"/>
  <c r="G19" i="10"/>
  <c r="G34" i="10" s="1"/>
  <c r="F17" i="10"/>
  <c r="F19" i="10" s="1"/>
  <c r="E17" i="10"/>
  <c r="E19" i="10" s="1"/>
  <c r="M60" i="11"/>
  <c r="M66" i="11" s="1"/>
  <c r="M68" i="11" s="1"/>
  <c r="I60" i="11"/>
  <c r="I66" i="11" s="1"/>
  <c r="I68" i="11" s="1"/>
  <c r="M54" i="11"/>
  <c r="M53" i="11"/>
  <c r="E64" i="10" l="1"/>
  <c r="E65" i="10"/>
  <c r="E59" i="10"/>
  <c r="E66" i="10" s="1"/>
  <c r="F65" i="10"/>
  <c r="F59" i="10"/>
  <c r="G80" i="11"/>
  <c r="F34" i="10"/>
  <c r="F21" i="10"/>
  <c r="F38" i="10" s="1"/>
  <c r="F53" i="10" s="1"/>
  <c r="F27" i="10"/>
  <c r="I34" i="10"/>
  <c r="I21" i="10"/>
  <c r="I27" i="10"/>
  <c r="K34" i="10"/>
  <c r="K27" i="10"/>
  <c r="K21" i="10"/>
  <c r="L34" i="10"/>
  <c r="L27" i="10"/>
  <c r="L21" i="10"/>
  <c r="E34" i="10"/>
  <c r="E27" i="10"/>
  <c r="E21" i="10"/>
  <c r="G21" i="10"/>
  <c r="G27" i="10"/>
  <c r="M34" i="10"/>
  <c r="M27" i="10"/>
  <c r="M21" i="10"/>
  <c r="M38" i="10" s="1"/>
  <c r="N27" i="10"/>
  <c r="N21" i="10"/>
  <c r="H34" i="10"/>
  <c r="H21" i="10"/>
  <c r="H27" i="10"/>
  <c r="M55" i="11"/>
  <c r="F54" i="11"/>
  <c r="G54" i="11"/>
  <c r="H54" i="11"/>
  <c r="I54" i="11"/>
  <c r="J54" i="11"/>
  <c r="K54" i="11"/>
  <c r="L54" i="11"/>
  <c r="E54" i="11"/>
  <c r="E55" i="11" s="1"/>
  <c r="F53" i="11"/>
  <c r="F55" i="11" s="1"/>
  <c r="G53" i="11"/>
  <c r="G55" i="11" s="1"/>
  <c r="H53" i="11"/>
  <c r="H55" i="11" s="1"/>
  <c r="I53" i="11"/>
  <c r="J53" i="11"/>
  <c r="K53" i="11"/>
  <c r="K55" i="11" s="1"/>
  <c r="L53" i="11"/>
  <c r="K29" i="10" l="1"/>
  <c r="K73" i="10" s="1"/>
  <c r="K38" i="10"/>
  <c r="K53" i="10" s="1"/>
  <c r="I29" i="10"/>
  <c r="I73" i="10" s="1"/>
  <c r="I38" i="10"/>
  <c r="H29" i="10"/>
  <c r="H73" i="10" s="1"/>
  <c r="H38" i="10"/>
  <c r="G29" i="10"/>
  <c r="G73" i="10" s="1"/>
  <c r="G38" i="10"/>
  <c r="L29" i="10"/>
  <c r="L73" i="10" s="1"/>
  <c r="L38" i="10"/>
  <c r="N29" i="10"/>
  <c r="N73" i="10" s="1"/>
  <c r="N38" i="10"/>
  <c r="M53" i="10"/>
  <c r="E38" i="10"/>
  <c r="E53" i="10" s="1"/>
  <c r="E44" i="11"/>
  <c r="E48" i="11" s="1"/>
  <c r="E102" i="10"/>
  <c r="E105" i="10" s="1"/>
  <c r="E61" i="10"/>
  <c r="E67" i="10" s="1"/>
  <c r="F61" i="10"/>
  <c r="F67" i="10" s="1"/>
  <c r="F66" i="10"/>
  <c r="M73" i="10"/>
  <c r="M29" i="10"/>
  <c r="J55" i="11"/>
  <c r="E29" i="10"/>
  <c r="E72" i="10" s="1"/>
  <c r="E73" i="10" s="1"/>
  <c r="F29" i="10"/>
  <c r="L55" i="11"/>
  <c r="I55" i="11"/>
  <c r="F36" i="12"/>
  <c r="G36" i="12"/>
  <c r="H36" i="12"/>
  <c r="I36" i="12"/>
  <c r="K36" i="12"/>
  <c r="L36" i="12"/>
  <c r="M36" i="12"/>
  <c r="N36" i="12"/>
  <c r="E36" i="12"/>
  <c r="H30" i="12"/>
  <c r="I30" i="12"/>
  <c r="K30" i="12"/>
  <c r="L30" i="12"/>
  <c r="M30" i="12"/>
  <c r="N30" i="12"/>
  <c r="G30" i="12"/>
  <c r="L44" i="11" l="1"/>
  <c r="L48" i="11" s="1"/>
  <c r="N53" i="10"/>
  <c r="F48" i="11"/>
  <c r="G53" i="10"/>
  <c r="H44" i="11"/>
  <c r="I53" i="10"/>
  <c r="J44" i="11"/>
  <c r="J48" i="11" s="1"/>
  <c r="L53" i="10"/>
  <c r="G44" i="11"/>
  <c r="G48" i="11" s="1"/>
  <c r="H53" i="10"/>
  <c r="K44" i="11"/>
  <c r="K48" i="11" s="1"/>
  <c r="I24" i="12"/>
  <c r="L24" i="12"/>
  <c r="M24" i="12"/>
  <c r="H24" i="12"/>
  <c r="N24" i="12"/>
  <c r="K24" i="12"/>
  <c r="G24" i="12"/>
  <c r="J5" i="12"/>
  <c r="J6" i="12"/>
  <c r="J7" i="12"/>
  <c r="J8" i="12"/>
  <c r="J9" i="12"/>
  <c r="J11" i="12"/>
  <c r="J12" i="12"/>
  <c r="J13" i="12"/>
  <c r="J15" i="12"/>
  <c r="J16" i="12"/>
  <c r="J17" i="12"/>
  <c r="J10" i="12" l="1"/>
  <c r="J14" i="12" s="1"/>
  <c r="J18" i="12" s="1"/>
  <c r="I74" i="11" s="1"/>
  <c r="I77" i="11" s="1"/>
  <c r="I85" i="11" s="1"/>
  <c r="J28" i="12"/>
  <c r="J30" i="12" s="1"/>
  <c r="J36" i="12"/>
  <c r="J60" i="10"/>
  <c r="G73" i="11" l="1"/>
  <c r="G77" i="11" s="1"/>
  <c r="G78" i="11" s="1"/>
  <c r="I84" i="11"/>
  <c r="F73" i="11"/>
  <c r="F77" i="11" s="1"/>
  <c r="F78" i="11" s="1"/>
  <c r="H73" i="11"/>
  <c r="H77" i="11" s="1"/>
  <c r="H85" i="11" s="1"/>
  <c r="I83" i="11"/>
  <c r="I78" i="11"/>
  <c r="E73" i="11"/>
  <c r="E77" i="11" s="1"/>
  <c r="C73" i="11" s="1"/>
  <c r="C77" i="11" s="1"/>
  <c r="C83" i="11" s="1"/>
  <c r="G84" i="11"/>
  <c r="J5" i="10"/>
  <c r="J7" i="10"/>
  <c r="J8" i="10"/>
  <c r="J9" i="10"/>
  <c r="J10" i="10"/>
  <c r="J11" i="10"/>
  <c r="J62" i="10"/>
  <c r="J18" i="10"/>
  <c r="J20" i="10"/>
  <c r="J28" i="10" s="1"/>
  <c r="J22" i="10"/>
  <c r="J23" i="10"/>
  <c r="C85" i="11" l="1"/>
  <c r="C84" i="11"/>
  <c r="C78" i="11"/>
  <c r="G85" i="11"/>
  <c r="E84" i="11"/>
  <c r="D73" i="11"/>
  <c r="D77" i="11" s="1"/>
  <c r="G83" i="11"/>
  <c r="F83" i="11"/>
  <c r="E83" i="11"/>
  <c r="F84" i="11"/>
  <c r="H78" i="11"/>
  <c r="F85" i="11"/>
  <c r="E85" i="11"/>
  <c r="E78" i="11"/>
  <c r="H83" i="11"/>
  <c r="H84" i="11"/>
  <c r="J31" i="10"/>
  <c r="J33" i="10" s="1"/>
  <c r="D84" i="11" l="1"/>
  <c r="D85" i="11"/>
  <c r="J14" i="10"/>
  <c r="J63" i="10" s="1"/>
  <c r="J23" i="12"/>
  <c r="J24" i="12" s="1"/>
  <c r="J17" i="10" l="1"/>
  <c r="J19" i="10" s="1"/>
  <c r="J34" i="10" s="1"/>
  <c r="J21" i="10" l="1"/>
  <c r="J27" i="10"/>
  <c r="L64" i="10"/>
  <c r="L65" i="10"/>
  <c r="M65" i="10"/>
  <c r="M64" i="10"/>
  <c r="N65" i="10"/>
  <c r="I65" i="10"/>
  <c r="I64" i="10"/>
  <c r="J65" i="10"/>
  <c r="J64" i="10"/>
  <c r="L59" i="10"/>
  <c r="L66" i="10" s="1"/>
  <c r="K65" i="10"/>
  <c r="K59" i="10"/>
  <c r="K66" i="10" s="1"/>
  <c r="K64" i="10"/>
  <c r="N59" i="10"/>
  <c r="N66" i="10" s="1"/>
  <c r="I59" i="10"/>
  <c r="I66" i="10" s="1"/>
  <c r="M59" i="10"/>
  <c r="M66" i="10" s="1"/>
  <c r="J59" i="10"/>
  <c r="J66" i="10" s="1"/>
  <c r="J29" i="10" l="1"/>
  <c r="J72" i="10" s="1"/>
  <c r="J73" i="10" s="1"/>
  <c r="J38" i="10"/>
  <c r="K61" i="10"/>
  <c r="K67" i="10" s="1"/>
  <c r="M61" i="10"/>
  <c r="M67" i="10" s="1"/>
  <c r="N61" i="10"/>
  <c r="N67" i="10" s="1"/>
  <c r="I61" i="10"/>
  <c r="I67" i="10" s="1"/>
  <c r="J61" i="10"/>
  <c r="J67" i="10" s="1"/>
  <c r="L61" i="10"/>
  <c r="I44" i="11" l="1"/>
  <c r="I48" i="11" s="1"/>
  <c r="H43" i="11" s="1"/>
  <c r="H48" i="11" s="1"/>
  <c r="J53" i="10"/>
  <c r="L67" i="10"/>
  <c r="H65" i="10" l="1"/>
  <c r="H64" i="10"/>
  <c r="H59" i="10"/>
  <c r="H66" i="10" s="1"/>
  <c r="H61" i="10" l="1"/>
  <c r="H67" i="10" l="1"/>
  <c r="G65" i="10"/>
  <c r="G64" i="10"/>
  <c r="G59" i="10"/>
  <c r="G61" i="10" s="1"/>
  <c r="G67" i="10" l="1"/>
  <c r="G66" i="10"/>
</calcChain>
</file>

<file path=xl/sharedStrings.xml><?xml version="1.0" encoding="utf-8"?>
<sst xmlns="http://schemas.openxmlformats.org/spreadsheetml/2006/main" count="498" uniqueCount="272">
  <si>
    <t>Average number of employees</t>
  </si>
  <si>
    <t>Capital employed</t>
  </si>
  <si>
    <t>Cash conversion ratio</t>
  </si>
  <si>
    <t>Debt/equity ratio, %</t>
  </si>
  <si>
    <t>Discontinuing operations</t>
  </si>
  <si>
    <t>Dividend yield</t>
  </si>
  <si>
    <t xml:space="preserve">Earnings per share </t>
  </si>
  <si>
    <t>EBIT</t>
  </si>
  <si>
    <t xml:space="preserve">EBIT excluding items affecting comparability </t>
  </si>
  <si>
    <t>EBIT margin excluding items affecting comparability,%</t>
  </si>
  <si>
    <t xml:space="preserve">EBITA </t>
  </si>
  <si>
    <t xml:space="preserve">EBITA margin, % </t>
  </si>
  <si>
    <t>EBITDA</t>
  </si>
  <si>
    <t>EBITDA margin, %</t>
  </si>
  <si>
    <t>EBITDA/Net interest income/expense</t>
  </si>
  <si>
    <t>Equity/assets ratio</t>
  </si>
  <si>
    <t>Equity method</t>
  </si>
  <si>
    <t>Free cash flow</t>
  </si>
  <si>
    <t>Free cash flow per share</t>
  </si>
  <si>
    <t>Items affecting comparability</t>
  </si>
  <si>
    <t>Net debt</t>
  </si>
  <si>
    <t xml:space="preserve">Net debt/EBITDA </t>
  </si>
  <si>
    <t xml:space="preserve">Number of employees at year-end </t>
  </si>
  <si>
    <t>Operating cash flow</t>
  </si>
  <si>
    <t>Operating cash flow per share</t>
  </si>
  <si>
    <t>Organic growth</t>
  </si>
  <si>
    <t>P/E ratio</t>
  </si>
  <si>
    <t>Pro forma</t>
  </si>
  <si>
    <t>Rate of capital turnover</t>
  </si>
  <si>
    <t>Return on capital employed, %</t>
  </si>
  <si>
    <t xml:space="preserve">Return on shareholders’ equity, % </t>
  </si>
  <si>
    <t xml:space="preserve">Definitions </t>
  </si>
  <si>
    <t>Trelleborg AB</t>
  </si>
  <si>
    <t>Description</t>
  </si>
  <si>
    <t>Sheet name</t>
  </si>
  <si>
    <t>Currency/value</t>
  </si>
  <si>
    <t>Trelleborg uses the following alternative performance measures relating to its financial position, return on shareholders’ equity and capital employed, net debt, debt/equity ratio and equity/assets ratio. The Group believes that these performance measures can be utilized by users of the financial statements as a supplement in assessing the possibility of dividends, making strategic investments and assessing the Group’s ability to meet its financial commitments. Trelleborg also uses the cash flow metrics of operating cash flow and free cash flow to provide an indication of the funds generated by the operations in order to conduct strategic investments, carry out amortizations and generate a return for its shareholders. Trelleborg uses the performance metrics of EBITDA, EBITA and EBIT excluding items affecting comparability, which the Group considers to be relevant for investors seeking to understand its earnings generation before items affecting comparability. The Group defines its key figures as follows.</t>
  </si>
  <si>
    <t>Income statement</t>
  </si>
  <si>
    <t>Net sales</t>
  </si>
  <si>
    <t>Cost of goods sold</t>
  </si>
  <si>
    <t>Gross profit</t>
  </si>
  <si>
    <t>Selling expenses</t>
  </si>
  <si>
    <t>Administrative expenses</t>
  </si>
  <si>
    <t>Research and development costs</t>
  </si>
  <si>
    <t>Profit from associated companies</t>
  </si>
  <si>
    <t>EBIT, excluding items affecting comparability</t>
  </si>
  <si>
    <t>Profit before tax</t>
  </si>
  <si>
    <t>Tax</t>
  </si>
  <si>
    <t>Net profit in continuing operations</t>
  </si>
  <si>
    <t>Total net profit</t>
  </si>
  <si>
    <t>- equity holders of the parent company</t>
  </si>
  <si>
    <t>Earnings per share, SEK</t>
  </si>
  <si>
    <t>Continuing operations</t>
  </si>
  <si>
    <t>Group, total</t>
  </si>
  <si>
    <t xml:space="preserve"> </t>
  </si>
  <si>
    <t>Dividend</t>
  </si>
  <si>
    <t>Financial items</t>
  </si>
  <si>
    <t>Average number of shares outstanding</t>
  </si>
  <si>
    <t>Average capital employed</t>
  </si>
  <si>
    <t>Total assets</t>
  </si>
  <si>
    <t>Income Statements, SEK M</t>
  </si>
  <si>
    <t>Q1 2017</t>
  </si>
  <si>
    <t>Q2 2017</t>
  </si>
  <si>
    <t>Q4 2017</t>
  </si>
  <si>
    <t>Q1 2016</t>
  </si>
  <si>
    <t>Q2 2016</t>
  </si>
  <si>
    <t>Q3 2016</t>
  </si>
  <si>
    <t>Q4 2016</t>
  </si>
  <si>
    <t>EBIT specification, SEK M</t>
  </si>
  <si>
    <t>EBITDA, excluding items affecting comparability</t>
  </si>
  <si>
    <t>Depreciation, property, plant and equipment</t>
  </si>
  <si>
    <t>EBITA, excluding items affecting comparability</t>
  </si>
  <si>
    <t>Amortization, intangible assets</t>
  </si>
  <si>
    <t>Other operating income/costs</t>
  </si>
  <si>
    <t>Net profit in discontinuing operations</t>
  </si>
  <si>
    <t>- non-controlling interest</t>
  </si>
  <si>
    <t>Q3 2017</t>
  </si>
  <si>
    <t>Balance Sheets, SEK M</t>
  </si>
  <si>
    <t>Property, plant and equipment</t>
  </si>
  <si>
    <t>Total non-current assets</t>
  </si>
  <si>
    <t>Inventories</t>
  </si>
  <si>
    <t>Current operating receivables</t>
  </si>
  <si>
    <t>Cash and cash equivalents</t>
  </si>
  <si>
    <t>Total current assets</t>
  </si>
  <si>
    <t>Other non-current liabilities</t>
  </si>
  <si>
    <t>Total non-current liabilities</t>
  </si>
  <si>
    <t>Interest-bearing current liabilities</t>
  </si>
  <si>
    <t>Other current liabilities</t>
  </si>
  <si>
    <t>Total current liabilities</t>
  </si>
  <si>
    <t>Total equity and liabilities</t>
  </si>
  <si>
    <t>Specification of changes in equity, SEK M</t>
  </si>
  <si>
    <t>Total comprehensive income</t>
  </si>
  <si>
    <t>Acquisitions</t>
  </si>
  <si>
    <t>Closing balance</t>
  </si>
  <si>
    <t>Sep 30</t>
  </si>
  <si>
    <t>June 30</t>
  </si>
  <si>
    <t>March 31</t>
  </si>
  <si>
    <t>Dec 31</t>
  </si>
  <si>
    <t>Less:</t>
  </si>
  <si>
    <t xml:space="preserve">   Cash and cash equivalents</t>
  </si>
  <si>
    <t xml:space="preserve">   Tax assets</t>
  </si>
  <si>
    <t xml:space="preserve">   of which discontinuing operations</t>
  </si>
  <si>
    <t>Capital employed excluding discontinuing operations</t>
  </si>
  <si>
    <t>Change in net debt, SEK M</t>
  </si>
  <si>
    <t>Net debt, opening balance</t>
  </si>
  <si>
    <t>Net cash flow for the period</t>
  </si>
  <si>
    <t>Exchange rate differences</t>
  </si>
  <si>
    <t>Receivable related to the divestment of Vibracoustic</t>
  </si>
  <si>
    <t>Net debt, closing balance</t>
  </si>
  <si>
    <t>Total Group</t>
  </si>
  <si>
    <t>EBITDA, operating profit before depreciation</t>
  </si>
  <si>
    <t>Capital expenditure</t>
  </si>
  <si>
    <t>Sold non-current assets</t>
  </si>
  <si>
    <t>Change in working capital</t>
  </si>
  <si>
    <t>Dividend from associated companies</t>
  </si>
  <si>
    <t>Non cash-flow affecting items</t>
  </si>
  <si>
    <t>Cash impact from items affecting comparability</t>
  </si>
  <si>
    <t>Paid tax</t>
  </si>
  <si>
    <t>Dividend - equity holders of the parent company</t>
  </si>
  <si>
    <t>Sum net cash flow</t>
  </si>
  <si>
    <t>Cash Flow</t>
  </si>
  <si>
    <t>Balance sheet</t>
  </si>
  <si>
    <t>Totalt equity</t>
  </si>
  <si>
    <t>Return on capital employed, %, excluding items affecting comparability</t>
  </si>
  <si>
    <t>Goodwill</t>
  </si>
  <si>
    <t>Other intangible assets</t>
  </si>
  <si>
    <t>Participations in joint ventures/associated companies</t>
  </si>
  <si>
    <t>Financial non-current assets</t>
  </si>
  <si>
    <t>Current tax assets</t>
  </si>
  <si>
    <t>Interest-bearing receivables</t>
  </si>
  <si>
    <t>Total equity</t>
  </si>
  <si>
    <t>Non-current liabilities</t>
  </si>
  <si>
    <t>Interest-bearing non-current liabilities</t>
  </si>
  <si>
    <t>Pension obligations</t>
  </si>
  <si>
    <t>Other provisions</t>
  </si>
  <si>
    <t>Deferred tax liabilities</t>
  </si>
  <si>
    <t>Current liabilities</t>
  </si>
  <si>
    <t>Current tax liabilities</t>
  </si>
  <si>
    <t>Non-current assets</t>
  </si>
  <si>
    <t>Current assets</t>
  </si>
  <si>
    <t>Financial income</t>
  </si>
  <si>
    <t>Financial expenses</t>
  </si>
  <si>
    <t>Average number of shares</t>
  </si>
  <si>
    <t>EBIT margin excluding items affecting comparability, %</t>
  </si>
  <si>
    <t>EBITA margin excluding items affecting comparability, %</t>
  </si>
  <si>
    <t>EBITDA margin excluding items affecting comparability, %</t>
  </si>
  <si>
    <t>Items affecting comparability excluding tax</t>
  </si>
  <si>
    <t>Items affecting comparability including tax</t>
  </si>
  <si>
    <t>Tax on items affecting comparability</t>
  </si>
  <si>
    <t>Continuing operations, excluding items affecting comparability (incl tax)</t>
  </si>
  <si>
    <t>EBIT, excluding items affecting comparability, R12</t>
  </si>
  <si>
    <t>Return on capital employed, %, including items affecting comparability</t>
  </si>
  <si>
    <t>EBIT, including items affecting comparability, R12</t>
  </si>
  <si>
    <t>Average capital employed and EBIT is calculated R12. This is used when calculating the return on capital employed, %.</t>
  </si>
  <si>
    <t>Earnings per share, R12</t>
  </si>
  <si>
    <t>SEK</t>
  </si>
  <si>
    <t>Average capital employed, R12</t>
  </si>
  <si>
    <t>Net sales, R12</t>
  </si>
  <si>
    <t>Deferred tax assets</t>
  </si>
  <si>
    <t>Specification of capital employed, SEK M</t>
  </si>
  <si>
    <t>Operating cash flow, R12</t>
  </si>
  <si>
    <t>EBIT, excl items affecting comparability, R12</t>
  </si>
  <si>
    <t>Free cash flow, R12</t>
  </si>
  <si>
    <t>IS</t>
  </si>
  <si>
    <t>BS</t>
  </si>
  <si>
    <t>Cash Flow, SEK M</t>
  </si>
  <si>
    <t>Yearly and Quarterly Income statements</t>
  </si>
  <si>
    <t>Yearly and Quarterly Balance sheets</t>
  </si>
  <si>
    <t>Yearly and Quarterly Cash Flow Statements</t>
  </si>
  <si>
    <t>Market price, SEK</t>
  </si>
  <si>
    <t>Average capital employed and Net sales is calculated using R12. This is used when calculating the capital turnover rate.</t>
  </si>
  <si>
    <t>Opening balance</t>
  </si>
  <si>
    <t xml:space="preserve">Continuing operations, excluding items affecting comparability </t>
  </si>
  <si>
    <t xml:space="preserve">Continuing operations, including items affecting comparability </t>
  </si>
  <si>
    <t xml:space="preserve">   Interest-bearing receivables </t>
  </si>
  <si>
    <t xml:space="preserve">   Operating liabilities</t>
  </si>
  <si>
    <t>Disposed/discontinuing operations</t>
  </si>
  <si>
    <t xml:space="preserve">Rate of capital turnover </t>
  </si>
  <si>
    <t>Average capital employed, excluding items affecting comparability, R12</t>
  </si>
  <si>
    <t>Average capital employed, including items affecting comparability, R12</t>
  </si>
  <si>
    <t>12M 2017</t>
  </si>
  <si>
    <t>12M 2016</t>
  </si>
  <si>
    <t>Assets held for sale¹</t>
  </si>
  <si>
    <t xml:space="preserve"> ¹ Relates to Vibracoustic.</t>
  </si>
  <si>
    <t>Net debt/EBITDA¹</t>
  </si>
  <si>
    <t xml:space="preserve"> ¹ R12 values.</t>
  </si>
  <si>
    <t>EBITDA total Group, R12</t>
  </si>
  <si>
    <t>EBITDA, including items affecting comparability, R12</t>
  </si>
  <si>
    <t>EBITDA, excluding items affecting comparability, R12</t>
  </si>
  <si>
    <t>Q1 2018</t>
  </si>
  <si>
    <t>Average equity</t>
  </si>
  <si>
    <t>Total Group Return on shareholders' equity</t>
  </si>
  <si>
    <t>Return on shareholders' equity, excluding items affecting comparability</t>
  </si>
  <si>
    <t>Return on shareholders' equity, including items affecting comparability</t>
  </si>
  <si>
    <t>Total shareholders equity</t>
  </si>
  <si>
    <t>Profit for the period, R12</t>
  </si>
  <si>
    <t>Other comprehensive income</t>
  </si>
  <si>
    <t>Statements of comprehensive income, SEK M</t>
  </si>
  <si>
    <t>Items that will not be reclassified to the income statement</t>
  </si>
  <si>
    <t>Income tax relating to components of other comprehensive income</t>
  </si>
  <si>
    <t xml:space="preserve">Reassessment of net pension obligation </t>
  </si>
  <si>
    <t>Total</t>
  </si>
  <si>
    <t>Items that may be reclassified to the income statement</t>
  </si>
  <si>
    <t>Cash flow hedges</t>
  </si>
  <si>
    <r>
      <t>Hedging of net investment</t>
    </r>
    <r>
      <rPr>
        <vertAlign val="superscript"/>
        <sz val="10"/>
        <rFont val="Calibri"/>
        <family val="2"/>
        <scheme val="minor"/>
      </rPr>
      <t/>
    </r>
  </si>
  <si>
    <t>Translation difference</t>
  </si>
  <si>
    <r>
      <t>Income tax relating to components of other comprehensive income</t>
    </r>
    <r>
      <rPr>
        <vertAlign val="superscript"/>
        <sz val="10"/>
        <rFont val="Calibri"/>
        <family val="2"/>
        <scheme val="minor"/>
      </rPr>
      <t/>
    </r>
  </si>
  <si>
    <t>Other comprehensive income relating to disposed / discontinuing operations</t>
  </si>
  <si>
    <t>Other comprehensive income, net of tax</t>
  </si>
  <si>
    <t>Non-recurring item relating to IFRS9</t>
  </si>
  <si>
    <t>Key Figures</t>
  </si>
  <si>
    <t>Q2 2018</t>
  </si>
  <si>
    <t>Reason for use of Measure</t>
  </si>
  <si>
    <t>N/A</t>
  </si>
  <si>
    <t>The costs that are related to the number of employees represent a large part of the total costs for the Group. The development of the average number of employees is therefore an important measure to use when comparing number of employees versus costs.</t>
  </si>
  <si>
    <t>Shows how much of the average total capital that is tied to the operations of the Group. The key figures is used when calculating the return of capital employed.</t>
  </si>
  <si>
    <t>Shows how much of the total capital is tied to the operations.</t>
  </si>
  <si>
    <t>Shows the relation in between received dividend and share price.</t>
  </si>
  <si>
    <t>Shows the proportion of total earnings which is related to each share in the company.</t>
  </si>
  <si>
    <t>Shows the operating profit from the ordinary business operations.</t>
  </si>
  <si>
    <t>These measures of operating profit shows the underlying performance excluding any impact of amortization.</t>
  </si>
  <si>
    <t>These measures of operating profit shows the underlying performance excluding any impact of depreciation and amortization. Valuable because it indicates the underlying cash generating ability.</t>
  </si>
  <si>
    <t>It represents the amount of cash generated by the Group which may be used to make new acquisitions or pay dividend to shareholders.</t>
  </si>
  <si>
    <t>Shows Trelleborg's cash generation capacity generated by the operations.</t>
  </si>
  <si>
    <t>Shows Trelleborg's cash generation capacity generated by the operations in relation to average number of shares.</t>
  </si>
  <si>
    <t>A measure of financial risk which puts interest-bearing debt in relation to underlying cash generation.</t>
  </si>
  <si>
    <t>Shows underlying growth from changes in volume, price and sales mix.</t>
  </si>
  <si>
    <t xml:space="preserve">Compares the company's share price to the company's earnings per share. </t>
  </si>
  <si>
    <t>Shows how well the operational capital employed is used to create profitable growth.</t>
  </si>
  <si>
    <t>Shows the return that is generated on the shareholders' capital.</t>
  </si>
  <si>
    <t>Shows how effectively the capital employed is used.</t>
  </si>
  <si>
    <t xml:space="preserve">When discontinuing operations are reported a distinction in the Income Statement is shown in between continuing and discontinuing operations. </t>
  </si>
  <si>
    <t>Shows how indebted the Group is over time.</t>
  </si>
  <si>
    <t>Shows how efficient the Group is to turn the EBIT into cash.</t>
  </si>
  <si>
    <t>This key figure is a debt and profitability ratio used to determine the capability of the Group to pay interest on the outstanding debt.</t>
  </si>
  <si>
    <t>Average number of employees during the year based on hours worked. Excluding insourced staff.</t>
  </si>
  <si>
    <t>The average of capital employed is calculated as the sum of the closing  capital employed in each relevant period divided by the relevant number of periods.</t>
  </si>
  <si>
    <t>Total assets less interest-bearing receivables and non-interest-bearing operating liabilities (including pension liabilities) and excluding tax assets and tax liabilities.</t>
  </si>
  <si>
    <t>Operating cash flow as a percentage of EBIT.</t>
  </si>
  <si>
    <t>Profit from discontinuing operations is recognized net in the consolidated income statement under the item “Net profit in discontinuing operations”.</t>
  </si>
  <si>
    <t>Dividend as a percentage of the share price.</t>
  </si>
  <si>
    <t>EBIT excluding items affecting comparability as a percentage of net sales.</t>
  </si>
  <si>
    <t>Operating profit excluding amortization and impairment of intangible assets and excluding items affecting comparability.</t>
  </si>
  <si>
    <t>EBITA as a percentage of net sales.</t>
  </si>
  <si>
    <t>Operating profit excluding depreciation/amortization and impairment of PPE and intangible assets and excluding items affecting comparability.</t>
  </si>
  <si>
    <t>EBITDA excluding participations in the profit/loss of jointly owned/associated companies as a percentage of net sales.</t>
  </si>
  <si>
    <t>EBITDA divided by net interest income/expense (interest income less interest expenses).</t>
  </si>
  <si>
    <t>Total equity divided by total assets.</t>
  </si>
  <si>
    <t>Associated companies and joint ventures in the Group are recognized in line with the equity method, implying that the initial participation is changed to reflect the Group’s share in the company’s profit or loss and for any dividends.</t>
  </si>
  <si>
    <t>Operating cash flow reduced by cash flow from financial items, tax and the effect of restructuring measures on cash flow.</t>
  </si>
  <si>
    <t>Free cash flow divided by the average number of shares outstanding.</t>
  </si>
  <si>
    <t>Net debt divided by EBITDA calculated on 12 months revolving basis.</t>
  </si>
  <si>
    <t>Including insourced staff and temporary employees.</t>
  </si>
  <si>
    <t>EBITDA excluding non-cash items, capital expenditures, divested PPE and changes in working capital. The key figure excludes cash flow from items affecting comparability.</t>
  </si>
  <si>
    <t>Operating cash flow divided by the average number of shares outstanding.</t>
  </si>
  <si>
    <t>Market price of the share divided by earnings per share.</t>
  </si>
  <si>
    <t>Pro forma calculations include total Group consolidation from the most recent 12-month period plus acquisitions and divestments in order to reflect current continuing operations.</t>
  </si>
  <si>
    <t>Net sales divided by average capital employed.</t>
  </si>
  <si>
    <t>It shows the financial risk and shows how the Group is funded.</t>
  </si>
  <si>
    <t>A measure of financial risk, which compares the Group's equity in relation to the total assets.</t>
  </si>
  <si>
    <t>It represents the amount of cash generated by the Group which may be used to make new acquisitions or pay dividend to shareholders. This amount is then put in relation to the number of shares.</t>
  </si>
  <si>
    <t>Shows a separate reporting of items affecting comparability between periods. Provides extended understanding of Trelleborg's underlying operational performance.</t>
  </si>
  <si>
    <t>The key figure reported over time shows how the Group is growing in terms of number of employees.</t>
  </si>
  <si>
    <r>
      <t>Profit for the period calculated on 12 months revolving basis, attributable to shareholders of the Parent Company, divided by average equity, excluding non-controlling interests</t>
    </r>
    <r>
      <rPr>
        <sz val="11"/>
        <rFont val="Calibri"/>
        <family val="2"/>
        <scheme val="minor"/>
      </rPr>
      <t>.</t>
    </r>
  </si>
  <si>
    <t>Net debt divided by total equity.</t>
  </si>
  <si>
    <t>Net profit for the period, attributable to shareholders of the Parent Company, divided by the average number of shares outstanding.</t>
  </si>
  <si>
    <r>
      <rPr>
        <sz val="11"/>
        <rFont val="Calibri"/>
        <family val="2"/>
        <scheme val="minor"/>
      </rPr>
      <t>Operating profit</t>
    </r>
    <r>
      <rPr>
        <sz val="11"/>
        <color rgb="FF393939"/>
        <rFont val="Calibri"/>
        <family val="2"/>
        <scheme val="minor"/>
      </rPr>
      <t xml:space="preserve"> including items affecting comparability.</t>
    </r>
  </si>
  <si>
    <t>Operating profit excluding items affecting comparability.</t>
  </si>
  <si>
    <t xml:space="preserve">The total of the restructuring costs approved by the Board of Directors and major other non-recurring items. 
</t>
  </si>
  <si>
    <t>Interest-bearing liabilities including interest-bearing pension liabilities and capitalised financial leases less interest-bearing assets and liquid funds.</t>
  </si>
  <si>
    <t>The sales growth in comparable exchange rates that is generated by the Group itself on its own merits and in the existing structure. An acquisition is reported only as organic growth if it is included in an equal number of months in the current period and the corresponding period of the previous year. Otherwise, it is reported as structural growth.</t>
  </si>
  <si>
    <t>EBIT divided by the average capital employed, calculated on 12 months revolving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</si>
</sst>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00_);_(* \(#,##0.00\);_(* &quot;-&quot;??_);_(@_)"/>
    <numFmt numFmtId="165" formatCode="_-* #,##0.00_ _k_r_-;\-* #,##0.00_ _k_r_-;_-* &quot;-&quot;??_ _k_r_-;_-@_-"/>
    <numFmt numFmtId="166" formatCode="#,##0;\(#,##0\)"/>
    <numFmt numFmtId="167" formatCode="#,##0%"/>
    <numFmt numFmtId="168" formatCode="#,##0.0%"/>
    <numFmt numFmtId="169" formatCode="0;\-0;&quot;-&quot;;"/>
    <numFmt numFmtId="170" formatCode="0.0"/>
    <numFmt numFmtId="171" formatCode="_-* #,##0.0\ _k_r_-;\-* #,##0.0\ _k_r_-;_-* &quot;-&quot;??\ _k_r_-;_-@_-"/>
    <numFmt numFmtId="172" formatCode="_-* #,##0\ _k_r_-;\-* #,##0\ _k_r_-;_-* &quot;-&quot;??\ _k_r_-;_-@_-"/>
    <numFmt numFmtId="173" formatCode="_-* #,##0.000000000\ _k_r_-;\-* #,##0.000000000\ _k_r_-;_-* &quot;-&quot;??\ _k_r_-;_-@_-"/>
    <numFmt numFmtId="174" formatCode="0.0%"/>
    <numFmt numFmtId="175" formatCode="#,##0_ ;\-#,##0\ "/>
    <numFmt numFmtId="176" formatCode="0.00_ ;\-0.00\ "/>
  </numFmts>
  <fonts count="70">
    <font>
      <sz val="11"/>
      <color theme="1"/>
      <name val="Calibri"/>
      <family val="2"/>
      <scheme val="minor"/>
    </font>
    <font>
      <b/>
      <sz val="11"/>
      <color rgb="FF393939"/>
      <name val="Calibri"/>
      <family val="2"/>
      <scheme val="minor"/>
    </font>
    <font>
      <sz val="11"/>
      <color rgb="FF393939"/>
      <name val="Calibri"/>
      <family val="2"/>
      <scheme val="minor"/>
    </font>
    <font>
      <b/>
      <sz val="11"/>
      <color theme="1"/>
      <name val="Calibri"/>
      <family val="2"/>
      <scheme val="minor"/>
    </font>
    <font>
      <sz val="7"/>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0"/>
      <name val="Arial"/>
      <family val="2"/>
    </font>
    <font>
      <b/>
      <sz val="11"/>
      <color indexed="52"/>
      <name val="Calibri"/>
      <family val="2"/>
    </font>
    <font>
      <b/>
      <sz val="11"/>
      <color indexed="9"/>
      <name val="Calibri"/>
      <family val="2"/>
    </font>
    <font>
      <sz val="9"/>
      <name val="Geneva"/>
    </font>
    <font>
      <b/>
      <sz val="10"/>
      <color indexed="8"/>
      <name val="Times New Roman"/>
      <family val="1"/>
    </font>
    <font>
      <b/>
      <sz val="10"/>
      <color indexed="12"/>
      <name val="Times New Roman"/>
      <family val="1"/>
    </font>
    <font>
      <sz val="8"/>
      <name val="Arial"/>
      <family val="2"/>
    </font>
    <font>
      <b/>
      <sz val="10"/>
      <color indexed="10"/>
      <name val="Times New Roman"/>
      <family val="1"/>
    </font>
    <font>
      <i/>
      <sz val="11"/>
      <color indexed="23"/>
      <name val="Calibri"/>
      <family val="2"/>
    </font>
    <font>
      <sz val="14"/>
      <name val="Tms Rmn"/>
    </font>
    <font>
      <b/>
      <u/>
      <sz val="16"/>
      <name val="Helv"/>
    </font>
    <font>
      <sz val="10"/>
      <name val="Helv"/>
    </font>
    <font>
      <u/>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9"/>
      <color indexed="12"/>
      <name val="Arial"/>
      <family val="2"/>
    </font>
    <font>
      <u/>
      <sz val="10"/>
      <color indexed="12"/>
      <name val="Arial"/>
      <family val="2"/>
    </font>
    <font>
      <sz val="12"/>
      <name val="Times New Roman"/>
      <family val="1"/>
    </font>
    <font>
      <sz val="11"/>
      <color indexed="62"/>
      <name val="Calibri"/>
      <family val="2"/>
    </font>
    <font>
      <sz val="11"/>
      <color indexed="52"/>
      <name val="Calibri"/>
      <family val="2"/>
    </font>
    <font>
      <sz val="11"/>
      <color indexed="60"/>
      <name val="Calibri"/>
      <family val="2"/>
    </font>
    <font>
      <sz val="8"/>
      <color theme="1"/>
      <name val="Arial"/>
      <family val="2"/>
    </font>
    <font>
      <sz val="8"/>
      <color theme="1"/>
      <name val="FranklinGothic"/>
      <family val="2"/>
    </font>
    <font>
      <sz val="10"/>
      <color theme="1"/>
      <name val="Arial"/>
      <family val="2"/>
    </font>
    <font>
      <b/>
      <sz val="11"/>
      <color indexed="63"/>
      <name val="Calibri"/>
      <family val="2"/>
    </font>
    <font>
      <b/>
      <sz val="12"/>
      <name val="Helv"/>
    </font>
    <font>
      <b/>
      <sz val="10"/>
      <name val="Helv"/>
    </font>
    <font>
      <b/>
      <sz val="9"/>
      <name val="Helv"/>
    </font>
    <font>
      <b/>
      <sz val="12"/>
      <name val="Times New Roman"/>
      <family val="1"/>
    </font>
    <font>
      <b/>
      <sz val="18"/>
      <color indexed="62"/>
      <name val="Cambria"/>
      <family val="2"/>
    </font>
    <font>
      <b/>
      <sz val="11"/>
      <color indexed="8"/>
      <name val="Calibri"/>
      <family val="2"/>
    </font>
    <font>
      <sz val="11"/>
      <color indexed="10"/>
      <name val="Calibri"/>
      <family val="2"/>
    </font>
    <font>
      <b/>
      <sz val="14"/>
      <name val="Helv"/>
    </font>
    <font>
      <sz val="9"/>
      <name val="Arial"/>
      <family val="2"/>
    </font>
    <font>
      <b/>
      <sz val="8"/>
      <name val="Arial"/>
      <family val="2"/>
    </font>
    <font>
      <i/>
      <sz val="11"/>
      <color rgb="FF393939"/>
      <name val="Calibri"/>
      <family val="2"/>
      <scheme val="minor"/>
    </font>
    <font>
      <sz val="11"/>
      <name val="Calibri"/>
      <family val="2"/>
      <scheme val="minor"/>
    </font>
    <font>
      <b/>
      <sz val="6"/>
      <color rgb="FFFFFFFF"/>
      <name val="Calibri"/>
      <family val="2"/>
      <scheme val="minor"/>
    </font>
    <font>
      <sz val="7"/>
      <name val="Arial"/>
      <family val="2"/>
    </font>
    <font>
      <b/>
      <sz val="7"/>
      <name val="Arial"/>
      <family val="2"/>
    </font>
    <font>
      <b/>
      <sz val="9"/>
      <color rgb="FFFFFFFF"/>
      <name val="Arial"/>
      <family val="2"/>
    </font>
    <font>
      <b/>
      <sz val="8"/>
      <color rgb="FFFFFFFF"/>
      <name val="Arial"/>
      <family val="2"/>
    </font>
    <font>
      <b/>
      <sz val="8"/>
      <name val="FranklinGothic"/>
      <family val="2"/>
    </font>
    <font>
      <sz val="8"/>
      <name val="FranklinGothic"/>
      <family val="2"/>
    </font>
    <font>
      <sz val="8"/>
      <color theme="1"/>
      <name val="Calibri"/>
      <family val="2"/>
      <scheme val="minor"/>
    </font>
    <font>
      <b/>
      <sz val="14"/>
      <color rgb="FF393939"/>
      <name val="Calibri"/>
      <family val="2"/>
      <scheme val="minor"/>
    </font>
    <font>
      <u/>
      <sz val="11"/>
      <color theme="10"/>
      <name val="Calibri"/>
      <family val="2"/>
      <scheme val="minor"/>
    </font>
    <font>
      <b/>
      <sz val="8"/>
      <color theme="1"/>
      <name val="Arial"/>
      <family val="2"/>
    </font>
    <font>
      <sz val="7"/>
      <color theme="0"/>
      <name val="Calibri"/>
      <family val="2"/>
      <scheme val="minor"/>
    </font>
    <font>
      <sz val="6"/>
      <name val="Calibri"/>
      <family val="2"/>
      <scheme val="minor"/>
    </font>
    <font>
      <i/>
      <sz val="8"/>
      <name val="Arial"/>
      <family val="2"/>
    </font>
    <font>
      <sz val="11"/>
      <color rgb="FFFF0000"/>
      <name val="Calibri"/>
      <family val="2"/>
      <scheme val="minor"/>
    </font>
    <font>
      <b/>
      <sz val="8"/>
      <color rgb="FFFF0000"/>
      <name val="Arial"/>
      <family val="2"/>
    </font>
    <font>
      <sz val="8"/>
      <color rgb="FFFF0000"/>
      <name val="Arial"/>
      <family val="2"/>
    </font>
    <font>
      <sz val="9"/>
      <color rgb="FFFF0000"/>
      <name val="Arial"/>
      <family val="2"/>
    </font>
    <font>
      <i/>
      <sz val="8"/>
      <color rgb="FFFF0000"/>
      <name val="Arial"/>
      <family val="2"/>
    </font>
    <font>
      <b/>
      <sz val="7"/>
      <color rgb="FFFF0000"/>
      <name val="Arial"/>
      <family val="2"/>
    </font>
    <font>
      <vertAlign val="superscript"/>
      <sz val="10"/>
      <name val="Calibri"/>
      <family val="2"/>
      <scheme val="minor"/>
    </font>
  </fonts>
  <fills count="25">
    <fill>
      <patternFill patternType="none"/>
    </fill>
    <fill>
      <patternFill patternType="gray125"/>
    </fill>
    <fill>
      <patternFill patternType="solid">
        <fgColor indexed="26"/>
      </patternFill>
    </fill>
    <fill>
      <patternFill patternType="solid">
        <fgColor indexed="47"/>
      </patternFill>
    </fill>
    <fill>
      <patternFill patternType="solid">
        <fgColor indexed="43"/>
      </patternFill>
    </fill>
    <fill>
      <patternFill patternType="solid">
        <fgColor indexed="22"/>
      </patternFill>
    </fill>
    <fill>
      <patternFill patternType="solid">
        <fgColor indexed="28"/>
      </patternFill>
    </fill>
    <fill>
      <patternFill patternType="solid">
        <fgColor indexed="55"/>
      </patternFill>
    </fill>
    <fill>
      <patternFill patternType="solid">
        <fgColor indexed="49"/>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indexed="22"/>
        <bgColor indexed="64"/>
      </patternFill>
    </fill>
    <fill>
      <patternFill patternType="solid">
        <fgColor theme="2"/>
        <bgColor indexed="64"/>
      </patternFill>
    </fill>
    <fill>
      <patternFill patternType="solid">
        <fgColor rgb="FF977F49"/>
        <bgColor rgb="FF000000"/>
      </patternFill>
    </fill>
    <fill>
      <patternFill patternType="solid">
        <fgColor theme="0"/>
        <bgColor indexed="64"/>
      </patternFill>
    </fill>
    <fill>
      <patternFill patternType="solid">
        <fgColor theme="0"/>
        <bgColor rgb="FF000000"/>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3">
    <border>
      <left/>
      <right/>
      <top/>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6"/>
      </bottom>
      <diagonal/>
    </border>
    <border>
      <left/>
      <right/>
      <top/>
      <bottom style="medium">
        <color indexed="26"/>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thin">
        <color indexed="64"/>
      </bottom>
      <diagonal/>
    </border>
    <border>
      <left/>
      <right/>
      <top style="thin">
        <color indexed="49"/>
      </top>
      <bottom style="double">
        <color indexed="49"/>
      </bottom>
      <diagonal/>
    </border>
    <border>
      <left/>
      <right/>
      <top/>
      <bottom style="thin">
        <color rgb="FF977F49"/>
      </bottom>
      <diagonal/>
    </border>
    <border>
      <left/>
      <right/>
      <top style="thin">
        <color rgb="FF977F49"/>
      </top>
      <bottom style="thin">
        <color rgb="FF977F49"/>
      </bottom>
      <diagonal/>
    </border>
    <border>
      <left/>
      <right/>
      <top style="thin">
        <color rgb="FF897048"/>
      </top>
      <bottom style="thin">
        <color rgb="FF897048"/>
      </bottom>
      <diagonal/>
    </border>
    <border>
      <left/>
      <right/>
      <top style="thin">
        <color theme="4"/>
      </top>
      <bottom/>
      <diagonal/>
    </border>
    <border>
      <left/>
      <right/>
      <top style="thin">
        <color rgb="FF977F4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6">
    <xf numFmtId="0" fontId="0" fillId="0" borderId="0"/>
    <xf numFmtId="0" fontId="4" fillId="0" borderId="1" applyNumberFormat="0" applyFont="0" applyFill="0" applyAlignment="0" applyProtection="0">
      <alignment horizontal="left"/>
    </xf>
    <xf numFmtId="9"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3" fontId="6" fillId="0" borderId="2">
      <alignment horizontal="center"/>
      <protection locked="0"/>
    </xf>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10" fillId="0" borderId="3" applyNumberFormat="0" applyFill="0">
      <alignment horizontal="left"/>
    </xf>
    <xf numFmtId="0" fontId="10" fillId="0" borderId="3" applyNumberFormat="0" applyFill="0">
      <alignment horizontal="left"/>
    </xf>
    <xf numFmtId="0" fontId="10" fillId="0" borderId="3" applyNumberFormat="0" applyFill="0">
      <alignment horizontal="left"/>
    </xf>
    <xf numFmtId="0" fontId="11" fillId="12" borderId="4" applyNumberFormat="0" applyAlignment="0" applyProtection="0"/>
    <xf numFmtId="0" fontId="12" fillId="7" borderId="5" applyNumberFormat="0" applyAlignment="0" applyProtection="0"/>
    <xf numFmtId="165" fontId="13"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13" fillId="0" borderId="0" applyFont="0" applyFill="0" applyBorder="0" applyAlignment="0" applyProtection="0"/>
    <xf numFmtId="166" fontId="14" fillId="0" borderId="2" applyBorder="0"/>
    <xf numFmtId="166" fontId="15" fillId="0" borderId="2" applyBorder="0">
      <protection locked="0"/>
    </xf>
    <xf numFmtId="14" fontId="16" fillId="0" borderId="0" applyFill="0" applyBorder="0">
      <alignment horizontal="left"/>
    </xf>
    <xf numFmtId="166" fontId="17" fillId="0" borderId="2"/>
    <xf numFmtId="0" fontId="18" fillId="0" borderId="0" applyNumberFormat="0" applyFill="0" applyBorder="0" applyAlignment="0" applyProtection="0"/>
    <xf numFmtId="17" fontId="19" fillId="0" borderId="0" applyFont="0" applyFill="0" applyBorder="0" applyAlignment="0" applyProtection="0"/>
    <xf numFmtId="22" fontId="20" fillId="0" borderId="0" applyFont="0" applyFill="0" applyBorder="0" applyAlignment="0" applyProtection="0"/>
    <xf numFmtId="14"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3" fontId="21" fillId="0" borderId="0" applyFont="0" applyFill="0" applyBorder="0" applyAlignment="0" applyProtection="0"/>
    <xf numFmtId="4" fontId="21" fillId="0" borderId="0" applyFont="0" applyFill="0" applyBorder="0" applyAlignment="0" applyProtection="0"/>
    <xf numFmtId="20" fontId="19" fillId="0" borderId="0" applyFont="0" applyFill="0" applyBorder="0" applyAlignment="0" applyProtection="0"/>
    <xf numFmtId="0" fontId="22" fillId="0" borderId="0" applyNumberFormat="0" applyFill="0" applyBorder="0" applyAlignment="0" applyProtection="0">
      <alignment vertical="top"/>
      <protection locked="0"/>
    </xf>
    <xf numFmtId="0" fontId="23" fillId="13"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3" fontId="29" fillId="14" borderId="2" applyNumberFormat="0" applyFill="0" applyBorder="0" applyAlignment="0" applyProtection="0"/>
    <xf numFmtId="0" fontId="30" fillId="3" borderId="4" applyNumberFormat="0" applyAlignment="0" applyProtection="0"/>
    <xf numFmtId="0" fontId="16" fillId="0" borderId="2" applyNumberFormat="0" applyFill="0" applyBorder="0">
      <alignment horizontal="center" vertical="top" wrapText="1"/>
    </xf>
    <xf numFmtId="0" fontId="16" fillId="0" borderId="2" applyNumberFormat="0" applyFill="0" applyBorder="0">
      <alignment horizontal="left" vertical="top"/>
    </xf>
    <xf numFmtId="0" fontId="31" fillId="0" borderId="9" applyNumberFormat="0" applyFill="0" applyAlignment="0" applyProtection="0"/>
    <xf numFmtId="0" fontId="32" fillId="4" borderId="0" applyNumberFormat="0" applyBorder="0" applyAlignment="0" applyProtection="0"/>
    <xf numFmtId="0" fontId="6" fillId="0" borderId="0"/>
    <xf numFmtId="0" fontId="13" fillId="0" borderId="0"/>
    <xf numFmtId="0" fontId="33" fillId="0" borderId="0"/>
    <xf numFmtId="0" fontId="34" fillId="0" borderId="0"/>
    <xf numFmtId="0" fontId="6" fillId="0" borderId="0"/>
    <xf numFmtId="0" fontId="5" fillId="0" borderId="0"/>
    <xf numFmtId="0" fontId="5" fillId="0" borderId="0"/>
    <xf numFmtId="0" fontId="5" fillId="0" borderId="0"/>
    <xf numFmtId="0" fontId="5" fillId="0" borderId="0"/>
    <xf numFmtId="0" fontId="35" fillId="0" borderId="0"/>
    <xf numFmtId="0" fontId="13" fillId="0" borderId="0"/>
    <xf numFmtId="0" fontId="13" fillId="0" borderId="0"/>
    <xf numFmtId="0" fontId="5" fillId="0" borderId="0"/>
    <xf numFmtId="0" fontId="13" fillId="4" borderId="10" applyNumberFormat="0" applyFont="0" applyAlignment="0" applyProtection="0"/>
    <xf numFmtId="0" fontId="36" fillId="12" borderId="11" applyNumberFormat="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0" fillId="0" borderId="12" applyNumberFormat="0" applyFill="0" applyBorder="0">
      <alignment horizontal="left"/>
    </xf>
    <xf numFmtId="0" fontId="37" fillId="0" borderId="13" applyNumberFormat="0" applyFill="0" applyBorder="0" applyAlignment="0" applyProtection="0"/>
    <xf numFmtId="0" fontId="37" fillId="0" borderId="13" applyNumberFormat="0" applyFill="0" applyBorder="0" applyAlignment="0" applyProtection="0"/>
    <xf numFmtId="0" fontId="38" fillId="0" borderId="13" applyNumberFormat="0" applyFill="0" applyBorder="0" applyAlignment="0" applyProtection="0"/>
    <xf numFmtId="0" fontId="38" fillId="0" borderId="13" applyNumberFormat="0" applyFill="0" applyBorder="0" applyAlignment="0" applyProtection="0"/>
    <xf numFmtId="0" fontId="39" fillId="0" borderId="13" applyNumberFormat="0" applyFill="0" applyBorder="0" applyAlignment="0" applyProtection="0"/>
    <xf numFmtId="0" fontId="39" fillId="0" borderId="13" applyNumberFormat="0" applyFill="0" applyBorder="0" applyAlignment="0" applyProtection="0"/>
    <xf numFmtId="0" fontId="40" fillId="0" borderId="13" applyNumberFormat="0" applyFill="0" applyBorder="0"/>
    <xf numFmtId="0" fontId="40" fillId="0" borderId="13" applyNumberFormat="0" applyFill="0" applyBorder="0"/>
    <xf numFmtId="0" fontId="29" fillId="0" borderId="0" applyNumberFormat="0" applyFill="0" applyBorder="0" applyAlignment="0">
      <alignment horizontal="left"/>
    </xf>
    <xf numFmtId="0" fontId="29" fillId="0" borderId="0" applyNumberFormat="0" applyFill="0" applyBorder="0">
      <alignment horizontal="left"/>
    </xf>
    <xf numFmtId="0" fontId="6" fillId="0" borderId="0" applyNumberFormat="0" applyFill="0" applyBorder="0">
      <alignment horizontal="left"/>
    </xf>
    <xf numFmtId="0" fontId="41" fillId="0" borderId="0" applyNumberFormat="0" applyFill="0" applyBorder="0" applyAlignment="0" applyProtection="0"/>
    <xf numFmtId="0" fontId="42" fillId="0" borderId="14" applyNumberFormat="0" applyFill="0" applyAlignment="0" applyProtection="0"/>
    <xf numFmtId="41"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 fontId="4" fillId="0" borderId="0" applyFont="0" applyFill="0" applyBorder="0" applyAlignment="0"/>
    <xf numFmtId="3" fontId="4" fillId="0" borderId="0" applyFont="0" applyFill="0" applyBorder="0" applyAlignment="0" applyProtection="0"/>
    <xf numFmtId="3" fontId="4" fillId="15" borderId="0" applyNumberFormat="0" applyFont="0" applyBorder="0" applyAlignment="0" applyProtection="0"/>
    <xf numFmtId="0" fontId="49" fillId="16" borderId="15" applyNumberFormat="0" applyAlignment="0" applyProtection="0">
      <alignment vertical="top"/>
    </xf>
    <xf numFmtId="43" fontId="5" fillId="0" borderId="0" applyFont="0" applyFill="0" applyBorder="0" applyAlignment="0" applyProtection="0"/>
    <xf numFmtId="0" fontId="58" fillId="0" borderId="0" applyNumberFormat="0" applyFill="0" applyBorder="0" applyAlignment="0" applyProtection="0"/>
    <xf numFmtId="0" fontId="60" fillId="19" borderId="0" applyNumberFormat="0" applyFont="0" applyBorder="0" applyAlignment="0" applyProtection="0">
      <alignment vertical="top"/>
    </xf>
    <xf numFmtId="0" fontId="4" fillId="20" borderId="0" applyNumberFormat="0" applyFont="0" applyBorder="0" applyAlignment="0" applyProtection="0">
      <alignment vertical="top"/>
    </xf>
    <xf numFmtId="0" fontId="4" fillId="21" borderId="0" applyNumberFormat="0" applyFont="0" applyBorder="0" applyAlignment="0" applyProtection="0">
      <alignment vertical="top"/>
    </xf>
    <xf numFmtId="0" fontId="4" fillId="22" borderId="0" applyNumberFormat="0" applyFont="0" applyBorder="0" applyAlignment="0" applyProtection="0">
      <alignment vertical="top"/>
    </xf>
    <xf numFmtId="0" fontId="60" fillId="23" borderId="0" applyNumberFormat="0" applyFont="0" applyBorder="0" applyAlignment="0" applyProtection="0">
      <alignment vertical="top"/>
    </xf>
    <xf numFmtId="0" fontId="60" fillId="24" borderId="0" applyNumberFormat="0" applyFont="0" applyBorder="0" applyAlignment="0" applyProtection="0">
      <alignment vertical="top"/>
    </xf>
    <xf numFmtId="164" fontId="6" fillId="0" borderId="0" applyFont="0" applyFill="0" applyBorder="0" applyAlignment="0" applyProtection="0"/>
    <xf numFmtId="0" fontId="61" fillId="0" borderId="18" applyNumberFormat="0" applyFont="0" applyFill="0" applyAlignment="0" applyProtection="0"/>
    <xf numFmtId="0" fontId="13" fillId="0" borderId="0"/>
  </cellStyleXfs>
  <cellXfs count="134">
    <xf numFmtId="0" fontId="0" fillId="0" borderId="0" xfId="0"/>
    <xf numFmtId="0" fontId="52" fillId="16" borderId="15" xfId="184" applyFont="1" applyFill="1" applyBorder="1" applyAlignment="1" applyProtection="1"/>
    <xf numFmtId="0" fontId="53" fillId="16" borderId="15" xfId="184" applyFont="1" applyFill="1" applyBorder="1" applyAlignment="1" applyProtection="1"/>
    <xf numFmtId="0" fontId="53" fillId="16" borderId="15" xfId="184" applyNumberFormat="1" applyFont="1" applyFill="1" applyBorder="1" applyAlignment="1" applyProtection="1">
      <alignment horizontal="right"/>
    </xf>
    <xf numFmtId="0" fontId="53" fillId="16" borderId="15" xfId="0" applyFont="1" applyFill="1" applyBorder="1" applyAlignment="1" applyProtection="1"/>
    <xf numFmtId="0" fontId="52" fillId="16" borderId="15" xfId="184" applyFont="1" applyFill="1" applyBorder="1" applyAlignment="1" applyProtection="1">
      <alignment vertical="top"/>
    </xf>
    <xf numFmtId="16" fontId="52" fillId="16" borderId="15" xfId="184" quotePrefix="1" applyNumberFormat="1" applyFont="1" applyFill="1" applyBorder="1" applyAlignment="1" applyProtection="1">
      <alignment horizontal="right"/>
    </xf>
    <xf numFmtId="0" fontId="52" fillId="16" borderId="15" xfId="184" quotePrefix="1" applyFont="1" applyFill="1" applyBorder="1" applyAlignment="1" applyProtection="1">
      <alignment horizontal="right" vertical="top"/>
    </xf>
    <xf numFmtId="16" fontId="52" fillId="16" borderId="0" xfId="184" applyNumberFormat="1" applyFont="1" applyFill="1" applyBorder="1" applyAlignment="1" applyProtection="1">
      <alignment horizontal="right"/>
    </xf>
    <xf numFmtId="0" fontId="52" fillId="16" borderId="0" xfId="184" applyFont="1" applyFill="1" applyBorder="1" applyAlignment="1" applyProtection="1">
      <alignment horizontal="right" vertical="top"/>
    </xf>
    <xf numFmtId="16" fontId="52" fillId="16" borderId="0" xfId="184" quotePrefix="1" applyNumberFormat="1" applyFont="1" applyFill="1" applyBorder="1" applyAlignment="1" applyProtection="1">
      <alignment horizontal="right"/>
    </xf>
    <xf numFmtId="0" fontId="3" fillId="17" borderId="0" xfId="0" applyFont="1" applyFill="1"/>
    <xf numFmtId="0" fontId="0" fillId="17" borderId="0" xfId="0" applyFill="1"/>
    <xf numFmtId="0" fontId="45" fillId="17" borderId="0" xfId="0" applyFont="1" applyFill="1" applyBorder="1" applyAlignment="1" applyProtection="1"/>
    <xf numFmtId="3" fontId="45" fillId="17" borderId="0" xfId="0" applyNumberFormat="1" applyFont="1" applyFill="1" applyBorder="1" applyAlignment="1" applyProtection="1"/>
    <xf numFmtId="4" fontId="45" fillId="17" borderId="0" xfId="0" applyNumberFormat="1" applyFont="1" applyFill="1" applyBorder="1" applyAlignment="1" applyProtection="1"/>
    <xf numFmtId="0" fontId="54" fillId="18" borderId="17" xfId="0" applyFont="1" applyFill="1" applyBorder="1" applyAlignment="1" applyProtection="1">
      <alignment horizontal="left" vertical="center" shrinkToFit="1"/>
    </xf>
    <xf numFmtId="0" fontId="55" fillId="17" borderId="0" xfId="0" applyFont="1" applyFill="1" applyBorder="1" applyProtection="1"/>
    <xf numFmtId="0" fontId="16" fillId="17" borderId="0" xfId="0" applyFont="1" applyFill="1" applyBorder="1" applyAlignment="1" applyProtection="1"/>
    <xf numFmtId="0" fontId="46" fillId="17" borderId="0" xfId="0" applyFont="1" applyFill="1" applyBorder="1" applyAlignment="1" applyProtection="1">
      <alignment horizontal="left"/>
    </xf>
    <xf numFmtId="0" fontId="16" fillId="17" borderId="0" xfId="0" applyFont="1" applyFill="1" applyBorder="1" applyAlignment="1" applyProtection="1">
      <alignment horizontal="left"/>
    </xf>
    <xf numFmtId="0" fontId="46" fillId="17" borderId="15" xfId="0" applyFont="1" applyFill="1" applyBorder="1" applyAlignment="1" applyProtection="1">
      <alignment horizontal="left"/>
    </xf>
    <xf numFmtId="0" fontId="46" fillId="17" borderId="15" xfId="1" applyFont="1" applyFill="1" applyBorder="1" applyAlignment="1" applyProtection="1">
      <alignment horizontal="left"/>
    </xf>
    <xf numFmtId="0" fontId="50" fillId="17" borderId="0" xfId="0" applyFont="1" applyFill="1" applyBorder="1" applyAlignment="1" applyProtection="1"/>
    <xf numFmtId="169" fontId="50" fillId="18" borderId="0" xfId="183" applyNumberFormat="1" applyFont="1" applyFill="1" applyBorder="1" applyAlignment="1" applyProtection="1"/>
    <xf numFmtId="169" fontId="50" fillId="17" borderId="0" xfId="0" applyNumberFormat="1" applyFont="1" applyFill="1" applyBorder="1" applyAlignment="1" applyProtection="1"/>
    <xf numFmtId="0" fontId="0" fillId="17" borderId="0" xfId="0" applyFill="1" applyBorder="1"/>
    <xf numFmtId="0" fontId="47" fillId="17" borderId="0" xfId="0" applyFont="1" applyFill="1"/>
    <xf numFmtId="0" fontId="16" fillId="17" borderId="0" xfId="0" quotePrefix="1" applyFont="1" applyFill="1" applyBorder="1" applyProtection="1"/>
    <xf numFmtId="0" fontId="16" fillId="17" borderId="0" xfId="0" applyFont="1" applyFill="1" applyBorder="1" applyProtection="1"/>
    <xf numFmtId="0" fontId="46" fillId="17" borderId="16" xfId="1" quotePrefix="1" applyFont="1" applyFill="1" applyBorder="1" applyAlignment="1" applyProtection="1"/>
    <xf numFmtId="0" fontId="46" fillId="17" borderId="16" xfId="0" quotePrefix="1" applyFont="1" applyFill="1" applyBorder="1" applyProtection="1"/>
    <xf numFmtId="9" fontId="46" fillId="17" borderId="16" xfId="2" quotePrefix="1" applyFont="1" applyFill="1" applyBorder="1" applyProtection="1"/>
    <xf numFmtId="3" fontId="51" fillId="17" borderId="0" xfId="1" applyNumberFormat="1" applyFont="1" applyFill="1" applyBorder="1" applyAlignment="1" applyProtection="1">
      <alignment horizontal="left"/>
    </xf>
    <xf numFmtId="0" fontId="46" fillId="17" borderId="0" xfId="0" quotePrefix="1" applyFont="1" applyFill="1" applyBorder="1" applyProtection="1"/>
    <xf numFmtId="0" fontId="46" fillId="17" borderId="16" xfId="1" applyFont="1" applyFill="1" applyBorder="1" applyAlignment="1" applyProtection="1"/>
    <xf numFmtId="0" fontId="46" fillId="17" borderId="0" xfId="0" applyFont="1" applyFill="1" applyBorder="1" applyAlignment="1" applyProtection="1"/>
    <xf numFmtId="3" fontId="16" fillId="18" borderId="0" xfId="183" applyNumberFormat="1" applyFont="1" applyFill="1" applyBorder="1" applyAlignment="1" applyProtection="1"/>
    <xf numFmtId="3" fontId="16" fillId="17" borderId="0" xfId="0" applyNumberFormat="1" applyFont="1" applyFill="1" applyBorder="1" applyAlignment="1" applyProtection="1"/>
    <xf numFmtId="3" fontId="46" fillId="18" borderId="16" xfId="183" applyNumberFormat="1" applyFont="1" applyFill="1" applyBorder="1" applyAlignment="1" applyProtection="1"/>
    <xf numFmtId="169" fontId="16" fillId="18" borderId="0" xfId="183" applyNumberFormat="1" applyFont="1" applyFill="1" applyBorder="1" applyAlignment="1" applyProtection="1"/>
    <xf numFmtId="169" fontId="16" fillId="17" borderId="0" xfId="0" applyNumberFormat="1" applyFont="1" applyFill="1" applyBorder="1" applyAlignment="1" applyProtection="1"/>
    <xf numFmtId="169" fontId="16" fillId="18" borderId="15" xfId="183" applyNumberFormat="1" applyFont="1" applyFill="1" applyBorder="1" applyAlignment="1" applyProtection="1"/>
    <xf numFmtId="169" fontId="16" fillId="17" borderId="15" xfId="0" applyNumberFormat="1" applyFont="1" applyFill="1" applyBorder="1" applyAlignment="1" applyProtection="1"/>
    <xf numFmtId="0" fontId="16" fillId="17" borderId="15" xfId="0" applyFont="1" applyFill="1" applyBorder="1" applyAlignment="1" applyProtection="1"/>
    <xf numFmtId="0" fontId="56" fillId="17" borderId="0" xfId="0" applyFont="1" applyFill="1"/>
    <xf numFmtId="3" fontId="16" fillId="18" borderId="0" xfId="182" applyFont="1" applyFill="1" applyBorder="1" applyAlignment="1" applyProtection="1"/>
    <xf numFmtId="3" fontId="16" fillId="17" borderId="0" xfId="182" applyFont="1" applyFill="1" applyBorder="1" applyAlignment="1" applyProtection="1"/>
    <xf numFmtId="3" fontId="46" fillId="17" borderId="16" xfId="1" applyNumberFormat="1" applyFont="1" applyFill="1" applyBorder="1" applyAlignment="1" applyProtection="1">
      <alignment horizontal="left"/>
    </xf>
    <xf numFmtId="3" fontId="33" fillId="17" borderId="0" xfId="0" applyNumberFormat="1" applyFont="1" applyFill="1"/>
    <xf numFmtId="3" fontId="46" fillId="17" borderId="16" xfId="183" applyNumberFormat="1" applyFont="1" applyFill="1" applyBorder="1" applyAlignment="1" applyProtection="1"/>
    <xf numFmtId="3" fontId="46" fillId="17" borderId="16" xfId="1" applyNumberFormat="1" applyFont="1" applyFill="1" applyBorder="1" applyAlignment="1" applyProtection="1"/>
    <xf numFmtId="170" fontId="33" fillId="17" borderId="0" xfId="0" applyNumberFormat="1" applyFont="1" applyFill="1"/>
    <xf numFmtId="0" fontId="33" fillId="17" borderId="0" xfId="0" applyFont="1" applyFill="1"/>
    <xf numFmtId="3" fontId="46" fillId="18" borderId="0" xfId="183" applyNumberFormat="1" applyFont="1" applyFill="1" applyBorder="1" applyAlignment="1" applyProtection="1"/>
    <xf numFmtId="9" fontId="46" fillId="18" borderId="16" xfId="2" applyFont="1" applyFill="1" applyBorder="1" applyAlignment="1" applyProtection="1"/>
    <xf numFmtId="9" fontId="46" fillId="17" borderId="16" xfId="2" applyFont="1" applyFill="1" applyBorder="1" applyAlignment="1" applyProtection="1"/>
    <xf numFmtId="3" fontId="46" fillId="17" borderId="0" xfId="183" applyNumberFormat="1" applyFont="1" applyFill="1" applyBorder="1" applyAlignment="1" applyProtection="1"/>
    <xf numFmtId="3" fontId="46" fillId="17" borderId="0" xfId="0" applyNumberFormat="1" applyFont="1" applyFill="1" applyBorder="1" applyAlignment="1" applyProtection="1"/>
    <xf numFmtId="3" fontId="16" fillId="17" borderId="0" xfId="183" applyNumberFormat="1" applyFont="1" applyFill="1" applyBorder="1" applyAlignment="1" applyProtection="1"/>
    <xf numFmtId="169" fontId="16" fillId="18" borderId="0" xfId="183" applyNumberFormat="1" applyFont="1" applyFill="1" applyBorder="1" applyAlignment="1" applyProtection="1">
      <alignment horizontal="right"/>
    </xf>
    <xf numFmtId="169" fontId="16" fillId="17" borderId="0" xfId="183" applyNumberFormat="1" applyFont="1" applyFill="1" applyBorder="1" applyAlignment="1" applyProtection="1">
      <alignment horizontal="right"/>
    </xf>
    <xf numFmtId="43" fontId="16" fillId="17" borderId="0" xfId="185" applyFont="1" applyFill="1" applyBorder="1" applyAlignment="1" applyProtection="1">
      <alignment horizontal="right"/>
    </xf>
    <xf numFmtId="172" fontId="56" fillId="17" borderId="0" xfId="185" applyNumberFormat="1" applyFont="1" applyFill="1" applyAlignment="1">
      <alignment horizontal="right"/>
    </xf>
    <xf numFmtId="0" fontId="46" fillId="17" borderId="0" xfId="1" applyFont="1" applyFill="1" applyBorder="1" applyAlignment="1" applyProtection="1"/>
    <xf numFmtId="3" fontId="46" fillId="17" borderId="0" xfId="1" applyNumberFormat="1" applyFont="1" applyFill="1" applyBorder="1" applyAlignment="1" applyProtection="1"/>
    <xf numFmtId="0" fontId="16" fillId="17" borderId="0" xfId="1" applyFont="1" applyFill="1" applyBorder="1" applyAlignment="1" applyProtection="1"/>
    <xf numFmtId="0" fontId="52" fillId="18" borderId="0" xfId="184" quotePrefix="1" applyFont="1" applyFill="1" applyBorder="1" applyAlignment="1" applyProtection="1">
      <alignment horizontal="right" vertical="top"/>
    </xf>
    <xf numFmtId="0" fontId="52" fillId="18" borderId="0" xfId="184" applyFont="1" applyFill="1" applyBorder="1" applyAlignment="1" applyProtection="1">
      <alignment horizontal="right" vertical="top"/>
    </xf>
    <xf numFmtId="0" fontId="53" fillId="18" borderId="0" xfId="184" applyFont="1" applyFill="1" applyBorder="1" applyAlignment="1" applyProtection="1"/>
    <xf numFmtId="0" fontId="53" fillId="18" borderId="0" xfId="184" applyNumberFormat="1" applyFont="1" applyFill="1" applyBorder="1" applyAlignment="1" applyProtection="1">
      <alignment horizontal="right"/>
    </xf>
    <xf numFmtId="171" fontId="0" fillId="17" borderId="0" xfId="185" applyNumberFormat="1" applyFont="1" applyFill="1"/>
    <xf numFmtId="172" fontId="0" fillId="17" borderId="0" xfId="185" applyNumberFormat="1" applyFont="1" applyFill="1"/>
    <xf numFmtId="173" fontId="0" fillId="17" borderId="0" xfId="185" applyNumberFormat="1" applyFont="1" applyFill="1"/>
    <xf numFmtId="3" fontId="16" fillId="18" borderId="0" xfId="181" applyNumberFormat="1" applyFont="1" applyFill="1" applyBorder="1" applyAlignment="1"/>
    <xf numFmtId="2" fontId="46" fillId="17" borderId="16" xfId="0" quotePrefix="1" applyNumberFormat="1" applyFont="1" applyFill="1" applyBorder="1" applyProtection="1"/>
    <xf numFmtId="4" fontId="16" fillId="18" borderId="0" xfId="181" applyNumberFormat="1" applyFont="1" applyFill="1" applyBorder="1" applyAlignment="1"/>
    <xf numFmtId="2" fontId="16" fillId="17" borderId="0" xfId="0" applyNumberFormat="1" applyFont="1" applyFill="1" applyBorder="1" applyAlignment="1" applyProtection="1"/>
    <xf numFmtId="2" fontId="16" fillId="17" borderId="15" xfId="0" applyNumberFormat="1" applyFont="1" applyFill="1" applyBorder="1" applyAlignment="1" applyProtection="1">
      <alignment wrapText="1"/>
    </xf>
    <xf numFmtId="3" fontId="46" fillId="17" borderId="16" xfId="1" applyNumberFormat="1" applyFont="1" applyFill="1" applyBorder="1" applyAlignment="1" applyProtection="1">
      <alignment horizontal="right"/>
    </xf>
    <xf numFmtId="0" fontId="57" fillId="17" borderId="0" xfId="0" applyFont="1" applyFill="1"/>
    <xf numFmtId="0" fontId="58" fillId="17" borderId="0" xfId="186" applyFill="1"/>
    <xf numFmtId="3" fontId="46" fillId="17" borderId="15" xfId="1" applyNumberFormat="1" applyFont="1" applyFill="1" applyBorder="1" applyAlignment="1" applyProtection="1">
      <alignment horizontal="left"/>
    </xf>
    <xf numFmtId="175" fontId="46" fillId="18" borderId="16" xfId="185" applyNumberFormat="1" applyFont="1" applyFill="1" applyBorder="1" applyAlignment="1" applyProtection="1"/>
    <xf numFmtId="2" fontId="33" fillId="17" borderId="0" xfId="0" applyNumberFormat="1" applyFont="1" applyFill="1" applyBorder="1"/>
    <xf numFmtId="0" fontId="45" fillId="17" borderId="0" xfId="195" applyFont="1" applyFill="1" applyAlignment="1"/>
    <xf numFmtId="0" fontId="62" fillId="17" borderId="0" xfId="0" applyFont="1" applyFill="1" applyBorder="1" applyAlignment="1" applyProtection="1"/>
    <xf numFmtId="170" fontId="33" fillId="17" borderId="0" xfId="2" applyNumberFormat="1" applyFont="1" applyFill="1"/>
    <xf numFmtId="174" fontId="33" fillId="17" borderId="0" xfId="2" applyNumberFormat="1" applyFont="1" applyFill="1"/>
    <xf numFmtId="0" fontId="3" fillId="17" borderId="2" xfId="0" applyFont="1" applyFill="1" applyBorder="1"/>
    <xf numFmtId="0" fontId="1" fillId="17" borderId="2" xfId="0" applyFont="1" applyFill="1" applyBorder="1"/>
    <xf numFmtId="0" fontId="2" fillId="17" borderId="2" xfId="0" applyFont="1" applyFill="1" applyBorder="1" applyAlignment="1">
      <alignment wrapText="1"/>
    </xf>
    <xf numFmtId="0" fontId="58" fillId="17" borderId="2" xfId="186" applyFill="1" applyBorder="1"/>
    <xf numFmtId="0" fontId="2" fillId="17" borderId="2" xfId="0" applyFont="1" applyFill="1" applyBorder="1"/>
    <xf numFmtId="0" fontId="58" fillId="17" borderId="2" xfId="186" applyFill="1" applyBorder="1" applyAlignment="1">
      <alignment wrapText="1"/>
    </xf>
    <xf numFmtId="0" fontId="63" fillId="17" borderId="0" xfId="0" applyFont="1" applyFill="1"/>
    <xf numFmtId="0" fontId="64" fillId="18" borderId="0" xfId="184" applyFont="1" applyFill="1" applyBorder="1" applyAlignment="1" applyProtection="1"/>
    <xf numFmtId="0" fontId="65" fillId="17" borderId="0" xfId="1" applyFont="1" applyFill="1" applyBorder="1" applyAlignment="1" applyProtection="1"/>
    <xf numFmtId="0" fontId="66" fillId="17" borderId="0" xfId="195" applyFont="1" applyFill="1" applyAlignment="1"/>
    <xf numFmtId="0" fontId="67" fillId="17" borderId="0" xfId="0" applyFont="1" applyFill="1" applyBorder="1" applyAlignment="1" applyProtection="1"/>
    <xf numFmtId="3" fontId="16" fillId="17" borderId="0" xfId="1" applyNumberFormat="1" applyFont="1" applyFill="1" applyBorder="1" applyAlignment="1" applyProtection="1">
      <alignment horizontal="left" wrapText="1"/>
    </xf>
    <xf numFmtId="174" fontId="33" fillId="17" borderId="0" xfId="0" applyNumberFormat="1" applyFont="1" applyFill="1" applyBorder="1"/>
    <xf numFmtId="3" fontId="16" fillId="17" borderId="15" xfId="1" applyNumberFormat="1" applyFont="1" applyFill="1" applyBorder="1" applyAlignment="1" applyProtection="1">
      <alignment horizontal="left" wrapText="1"/>
    </xf>
    <xf numFmtId="174" fontId="16" fillId="17" borderId="15" xfId="1" applyNumberFormat="1" applyFont="1" applyFill="1" applyBorder="1" applyAlignment="1" applyProtection="1">
      <alignment horizontal="right"/>
    </xf>
    <xf numFmtId="0" fontId="62" fillId="17" borderId="0" xfId="1" applyFont="1" applyFill="1" applyBorder="1" applyAlignment="1" applyProtection="1"/>
    <xf numFmtId="3" fontId="59" fillId="17" borderId="0" xfId="0" applyNumberFormat="1" applyFont="1" applyFill="1"/>
    <xf numFmtId="0" fontId="62" fillId="17" borderId="0" xfId="0" applyFont="1" applyFill="1" applyBorder="1" applyAlignment="1" applyProtection="1">
      <alignment horizontal="left"/>
    </xf>
    <xf numFmtId="0" fontId="16" fillId="17" borderId="15" xfId="0" applyFont="1" applyFill="1" applyBorder="1" applyAlignment="1" applyProtection="1">
      <alignment wrapText="1"/>
    </xf>
    <xf numFmtId="0" fontId="48" fillId="17" borderId="2" xfId="0" applyFont="1" applyFill="1" applyBorder="1" applyAlignment="1">
      <alignment wrapText="1"/>
    </xf>
    <xf numFmtId="0" fontId="63" fillId="17" borderId="0" xfId="0" applyFont="1" applyFill="1" applyBorder="1"/>
    <xf numFmtId="3" fontId="68" fillId="17" borderId="0" xfId="0" applyNumberFormat="1" applyFont="1" applyFill="1" applyBorder="1" applyAlignment="1" applyProtection="1"/>
    <xf numFmtId="0" fontId="66" fillId="0" borderId="0" xfId="195" applyFont="1" applyFill="1" applyAlignment="1"/>
    <xf numFmtId="176" fontId="46" fillId="17" borderId="15" xfId="185" applyNumberFormat="1" applyFont="1" applyFill="1" applyBorder="1" applyAlignment="1" applyProtection="1">
      <alignment horizontal="right"/>
    </xf>
    <xf numFmtId="0" fontId="16" fillId="17" borderId="15" xfId="1" applyFont="1" applyFill="1" applyBorder="1" applyAlignment="1" applyProtection="1">
      <alignment horizontal="left"/>
    </xf>
    <xf numFmtId="3" fontId="53" fillId="16" borderId="15" xfId="184" applyNumberFormat="1" applyFont="1" applyFill="1" applyBorder="1" applyAlignment="1" applyProtection="1">
      <alignment horizontal="right"/>
    </xf>
    <xf numFmtId="3" fontId="0" fillId="17" borderId="0" xfId="0" applyNumberFormat="1" applyFill="1"/>
    <xf numFmtId="3" fontId="46" fillId="17" borderId="0" xfId="1" applyNumberFormat="1" applyFont="1" applyFill="1" applyBorder="1" applyAlignment="1" applyProtection="1">
      <alignment horizontal="left"/>
    </xf>
    <xf numFmtId="174" fontId="46" fillId="17" borderId="15" xfId="2" applyNumberFormat="1" applyFont="1" applyFill="1" applyBorder="1" applyAlignment="1" applyProtection="1">
      <alignment horizontal="right"/>
    </xf>
    <xf numFmtId="174" fontId="46" fillId="17" borderId="0" xfId="2" applyNumberFormat="1" applyFont="1" applyFill="1" applyBorder="1" applyAlignment="1" applyProtection="1">
      <alignment horizontal="right"/>
    </xf>
    <xf numFmtId="3" fontId="33" fillId="17" borderId="0" xfId="0" applyNumberFormat="1" applyFont="1" applyFill="1" applyBorder="1"/>
    <xf numFmtId="0" fontId="46" fillId="17" borderId="19" xfId="1" applyFont="1" applyFill="1" applyBorder="1" applyAlignment="1" applyProtection="1"/>
    <xf numFmtId="3" fontId="16" fillId="17" borderId="0" xfId="0" quotePrefix="1" applyNumberFormat="1" applyFont="1" applyFill="1" applyBorder="1" applyProtection="1"/>
    <xf numFmtId="0" fontId="48" fillId="17" borderId="22" xfId="0" applyFont="1" applyFill="1" applyBorder="1" applyAlignment="1">
      <alignment wrapText="1"/>
    </xf>
    <xf numFmtId="0" fontId="48" fillId="17" borderId="2" xfId="0" applyFont="1" applyFill="1" applyBorder="1"/>
    <xf numFmtId="170" fontId="33" fillId="17" borderId="0" xfId="185" applyNumberFormat="1" applyFont="1" applyFill="1" applyAlignment="1"/>
    <xf numFmtId="170" fontId="33" fillId="17" borderId="0" xfId="185" applyNumberFormat="1" applyFont="1" applyFill="1" applyBorder="1" applyAlignment="1"/>
    <xf numFmtId="170" fontId="16" fillId="17" borderId="15" xfId="185" applyNumberFormat="1" applyFont="1" applyFill="1" applyBorder="1" applyAlignment="1" applyProtection="1"/>
    <xf numFmtId="170" fontId="16" fillId="18" borderId="15" xfId="185" applyNumberFormat="1" applyFont="1" applyFill="1" applyBorder="1" applyAlignment="1" applyProtection="1"/>
    <xf numFmtId="0" fontId="0" fillId="17" borderId="0" xfId="0" applyFill="1" applyAlignment="1">
      <alignment horizontal="left" wrapText="1"/>
    </xf>
    <xf numFmtId="0" fontId="48" fillId="17" borderId="20" xfId="0" applyFont="1" applyFill="1" applyBorder="1" applyAlignment="1">
      <alignment horizontal="left" vertical="center" wrapText="1"/>
    </xf>
    <xf numFmtId="0" fontId="48" fillId="17" borderId="21" xfId="0" applyFont="1" applyFill="1" applyBorder="1" applyAlignment="1">
      <alignment horizontal="left" vertical="center" wrapText="1"/>
    </xf>
    <xf numFmtId="0" fontId="48" fillId="17" borderId="22" xfId="0" applyFont="1" applyFill="1" applyBorder="1" applyAlignment="1">
      <alignment horizontal="left" vertical="center" wrapText="1"/>
    </xf>
    <xf numFmtId="0" fontId="48" fillId="17" borderId="20" xfId="0" applyFont="1" applyFill="1" applyBorder="1" applyAlignment="1">
      <alignment horizontal="left" wrapText="1"/>
    </xf>
    <xf numFmtId="0" fontId="48" fillId="17" borderId="22" xfId="0" applyFont="1" applyFill="1" applyBorder="1" applyAlignment="1">
      <alignment horizontal="left" wrapText="1"/>
    </xf>
  </cellXfs>
  <cellStyles count="196">
    <cellStyle name="%" xfId="3"/>
    <cellStyle name="% 2" xfId="4"/>
    <cellStyle name="%_11" xfId="5"/>
    <cellStyle name="%_11_1" xfId="6"/>
    <cellStyle name="%_12" xfId="7"/>
    <cellStyle name="%_2009-09-30" xfId="8"/>
    <cellStyle name="%_26" xfId="9"/>
    <cellStyle name="%_29" xfId="10"/>
    <cellStyle name="%_31" xfId="11"/>
    <cellStyle name="%_33" xfId="12"/>
    <cellStyle name="%_53" xfId="13"/>
    <cellStyle name="%_54" xfId="14"/>
    <cellStyle name="%_54_1" xfId="15"/>
    <cellStyle name="%_55" xfId="16"/>
    <cellStyle name="%_57" xfId="17"/>
    <cellStyle name="%_58" xfId="18"/>
    <cellStyle name="%_59" xfId="19"/>
    <cellStyle name="%_59_1" xfId="20"/>
    <cellStyle name="%_BR" xfId="21"/>
    <cellStyle name="%_BR_1" xfId="22"/>
    <cellStyle name="%_BR_1_BS23708" xfId="23"/>
    <cellStyle name="%_BR_2" xfId="24"/>
    <cellStyle name="%_BR_BS23708" xfId="25"/>
    <cellStyle name="%_Förvaltningskostnader" xfId="26"/>
    <cellStyle name="%_Förvaltningskostnader_1" xfId="27"/>
    <cellStyle name="%_Förvaltningskostnader_Förvaltningskostnader" xfId="28"/>
    <cellStyle name="%_Förvaltningskostnader_Projekt" xfId="29"/>
    <cellStyle name="%_Förvaltningskostnader_Övriga tjänster" xfId="30"/>
    <cellStyle name="%_Group items" xfId="31"/>
    <cellStyle name="%_Group items_1" xfId="32"/>
    <cellStyle name="%_HÅLSTENENBOLAG" xfId="33"/>
    <cellStyle name="%_HÅLSTENENBOLAG_Förvaltningskostnader" xfId="34"/>
    <cellStyle name="%_HÅLSTENENBOLAG_Projekt" xfId="35"/>
    <cellStyle name="%_HÅLSTENENBOLAG_Övriga tjänster" xfId="36"/>
    <cellStyle name="%_Projekt" xfId="37"/>
    <cellStyle name="%_Projekt_1" xfId="38"/>
    <cellStyle name="%_Projekt_1_Förvaltningskostnader" xfId="39"/>
    <cellStyle name="%_Projekt_1_Projekt" xfId="40"/>
    <cellStyle name="%_Projekt_1_Övriga tjänster" xfId="41"/>
    <cellStyle name="%_Projekt_11" xfId="42"/>
    <cellStyle name="%_Projekt_12" xfId="43"/>
    <cellStyle name="%_Projekt_2" xfId="44"/>
    <cellStyle name="%_Projekt_26" xfId="45"/>
    <cellStyle name="%_Projekt_29" xfId="46"/>
    <cellStyle name="%_Projekt_3" xfId="47"/>
    <cellStyle name="%_Projekt_31" xfId="48"/>
    <cellStyle name="%_Projekt_33" xfId="49"/>
    <cellStyle name="%_Projekt_4" xfId="50"/>
    <cellStyle name="%_Projekt_53" xfId="51"/>
    <cellStyle name="%_Projekt_54" xfId="52"/>
    <cellStyle name="%_Projekt_57" xfId="53"/>
    <cellStyle name="%_Projekt_58" xfId="54"/>
    <cellStyle name="%_Projekt_59" xfId="55"/>
    <cellStyle name="%_Projekt_Förvaltningskostnader" xfId="56"/>
    <cellStyle name="%_Projekt_Group items" xfId="57"/>
    <cellStyle name="%_Projekt_Projekt" xfId="58"/>
    <cellStyle name="%_Projekt_Övriga tjänster" xfId="59"/>
    <cellStyle name="%_SUMMMARY" xfId="60"/>
    <cellStyle name="%_SUMMMARY_Förvaltningskostnader" xfId="61"/>
    <cellStyle name="%_SUMMMARY_Projekt" xfId="62"/>
    <cellStyle name="%_SUMMMARY_Övriga tjänster" xfId="63"/>
    <cellStyle name="%_Övriga tjänster" xfId="64"/>
    <cellStyle name="%_Övriga tjänster_1" xfId="65"/>
    <cellStyle name="%_Övriga tjänster_1_11" xfId="66"/>
    <cellStyle name="%_Övriga tjänster_1_54" xfId="67"/>
    <cellStyle name="%_Övriga tjänster_1_59" xfId="68"/>
    <cellStyle name="%_Övriga tjänster_1_Förvaltningskostnader" xfId="69"/>
    <cellStyle name="%_Övriga tjänster_1_Group items" xfId="70"/>
    <cellStyle name="%_Övriga tjänster_1_Projekt" xfId="71"/>
    <cellStyle name="%_Övriga tjänster_1_Projekt_1" xfId="72"/>
    <cellStyle name="%_Övriga tjänster_1_Projekt_2" xfId="73"/>
    <cellStyle name="%_Övriga tjänster_1_SUMMMARY ROLL2" xfId="74"/>
    <cellStyle name="%_Övriga tjänster_1_Övriga tjänster" xfId="75"/>
    <cellStyle name="%_Övriga tjänster_2" xfId="76"/>
    <cellStyle name="%_Övriga tjänster_Förvaltningskostnader" xfId="77"/>
    <cellStyle name="%_Övriga tjänster_Projekt" xfId="78"/>
    <cellStyle name="%_Övriga tjänster_Övriga tjänster" xfId="79"/>
    <cellStyle name="1 000" xfId="182"/>
    <cellStyle name="1 000,00" xfId="181"/>
    <cellStyle name="20% - Accent1 2" xfId="80"/>
    <cellStyle name="20% - Accent2 2" xfId="81"/>
    <cellStyle name="20% - Accent3 2" xfId="82"/>
    <cellStyle name="20% - Accent4 2" xfId="83"/>
    <cellStyle name="20% - Accent5 2" xfId="84"/>
    <cellStyle name="20% - Accent6 2" xfId="85"/>
    <cellStyle name="40% - Accent1 2" xfId="86"/>
    <cellStyle name="40% - Accent2 2" xfId="87"/>
    <cellStyle name="40% - Accent3 2" xfId="88"/>
    <cellStyle name="40% - Accent4 2" xfId="89"/>
    <cellStyle name="40% - Accent5 2" xfId="90"/>
    <cellStyle name="40% - Accent6 2" xfId="91"/>
    <cellStyle name="60% - Accent1 2" xfId="92"/>
    <cellStyle name="60% - Accent2 2" xfId="93"/>
    <cellStyle name="60% - Accent3 2" xfId="94"/>
    <cellStyle name="60% - Accent4 2" xfId="95"/>
    <cellStyle name="60% - Accent5 2" xfId="96"/>
    <cellStyle name="60% - Accent6 2" xfId="97"/>
    <cellStyle name="AA_input" xfId="98"/>
    <cellStyle name="Accent1 2" xfId="99"/>
    <cellStyle name="Accent2 2" xfId="100"/>
    <cellStyle name="Accent3 2" xfId="101"/>
    <cellStyle name="Accent4 2" xfId="102"/>
    <cellStyle name="Accent5 2" xfId="103"/>
    <cellStyle name="Accent6 2" xfId="104"/>
    <cellStyle name="Bad 2" xfId="105"/>
    <cellStyle name="Blankettnamn" xfId="106"/>
    <cellStyle name="Blankettnamn 2" xfId="107"/>
    <cellStyle name="Blankettnamn_ROS_R12" xfId="108"/>
    <cellStyle name="Calculation 2" xfId="109"/>
    <cellStyle name="Check Cell 2" xfId="110"/>
    <cellStyle name="Color 1" xfId="187"/>
    <cellStyle name="Color 2" xfId="188"/>
    <cellStyle name="Color 3" xfId="189"/>
    <cellStyle name="Color 4" xfId="190"/>
    <cellStyle name="Color 5" xfId="191"/>
    <cellStyle name="Color 6" xfId="192"/>
    <cellStyle name="Comma" xfId="185" builtinId="3"/>
    <cellStyle name="Comma 2" xfId="111"/>
    <cellStyle name="Comma 2 2" xfId="112"/>
    <cellStyle name="Comma 2_IS" xfId="193"/>
    <cellStyle name="Comma 3" xfId="113"/>
    <cellStyle name="Comma 3 2" xfId="114"/>
    <cellStyle name="Comma 4" xfId="115"/>
    <cellStyle name="COMPS" xfId="116"/>
    <cellStyle name="DATA_ENT" xfId="117"/>
    <cellStyle name="Datum" xfId="118"/>
    <cellStyle name="DOWNFOOT" xfId="119"/>
    <cellStyle name="Explanatory Text 2" xfId="120"/>
    <cellStyle name="Format Datum (MMM-ÅÅ)" xfId="121"/>
    <cellStyle name="Format Datum (ÅÅ-MM-DD t.mm)" xfId="122"/>
    <cellStyle name="Format Datum (ÅÅ-MM-DD)" xfId="123"/>
    <cellStyle name="Format Procent (0%)" xfId="124"/>
    <cellStyle name="Format Procent (0,0%)" xfId="125"/>
    <cellStyle name="Format Tal (# ##0)" xfId="126"/>
    <cellStyle name="Format Tal (# ##0,00)" xfId="127"/>
    <cellStyle name="Format Tid (t.mm)" xfId="128"/>
    <cellStyle name="Följde hyperlänken_TAX PACK" xfId="129"/>
    <cellStyle name="Good 2" xfId="130"/>
    <cellStyle name="Heading 1 2" xfId="131"/>
    <cellStyle name="Heading 2 2" xfId="132"/>
    <cellStyle name="Heading 3 2" xfId="133"/>
    <cellStyle name="Heading 4 2" xfId="134"/>
    <cellStyle name="Hyperlink" xfId="186" builtinId="8"/>
    <cellStyle name="Hyperlink 2" xfId="135"/>
    <cellStyle name="Hyperlänk_TAX PACK" xfId="136"/>
    <cellStyle name="indata" xfId="137"/>
    <cellStyle name="Input 2" xfId="138"/>
    <cellStyle name="Kolumnrubrik" xfId="139"/>
    <cellStyle name="KRADSFI" xfId="140"/>
    <cellStyle name="Linje" xfId="1"/>
    <cellStyle name="Linje ovan" xfId="194"/>
    <cellStyle name="Linked Cell 2" xfId="141"/>
    <cellStyle name="Neutral 2" xfId="142"/>
    <cellStyle name="Normal" xfId="0" builtinId="0"/>
    <cellStyle name="Normal 2" xfId="143"/>
    <cellStyle name="Normal 2 2" xfId="144"/>
    <cellStyle name="Normal 2_Kassaflödesanalys" xfId="145"/>
    <cellStyle name="Normal 3" xfId="146"/>
    <cellStyle name="Normal 3 2 2" xfId="147"/>
    <cellStyle name="Normal 4" xfId="148"/>
    <cellStyle name="Normal 4 2" xfId="149"/>
    <cellStyle name="Normal 4 3" xfId="150"/>
    <cellStyle name="Normal 4_NOT21-MH" xfId="151"/>
    <cellStyle name="Normal 5" xfId="152"/>
    <cellStyle name="Normal 6" xfId="153"/>
    <cellStyle name="Normal 7" xfId="154"/>
    <cellStyle name="Normal 8" xfId="155"/>
    <cellStyle name="Normal_IS" xfId="195"/>
    <cellStyle name="Note 2" xfId="156"/>
    <cellStyle name="Output 2" xfId="157"/>
    <cellStyle name="Percent" xfId="2" builtinId="5"/>
    <cellStyle name="Percent 2" xfId="158"/>
    <cellStyle name="Percent 2 2" xfId="159"/>
    <cellStyle name="Percent 3" xfId="160"/>
    <cellStyle name="Resultat" xfId="161"/>
    <cellStyle name="Rubrik1" xfId="162"/>
    <cellStyle name="Rubrik1 2" xfId="163"/>
    <cellStyle name="Rubrik2" xfId="164"/>
    <cellStyle name="Rubrik2 2" xfId="165"/>
    <cellStyle name="Rubrik3" xfId="166"/>
    <cellStyle name="Rubrik3 2" xfId="167"/>
    <cellStyle name="Shadow" xfId="183"/>
    <cellStyle name="Summa" xfId="168"/>
    <cellStyle name="Summa 2" xfId="169"/>
    <cellStyle name="Table Heading" xfId="184"/>
    <cellStyle name="Tal" xfId="170"/>
    <cellStyle name="Text" xfId="171"/>
    <cellStyle name="Textrubrik" xfId="172"/>
    <cellStyle name="Title 2" xfId="173"/>
    <cellStyle name="Total 2" xfId="174"/>
    <cellStyle name="Tusental (0)_~0397388" xfId="175"/>
    <cellStyle name="Tusental_~0397388" xfId="176"/>
    <cellStyle name="Valuta (0)_~0397388" xfId="177"/>
    <cellStyle name="Valuta_~0397388" xfId="178"/>
    <cellStyle name="Warning Text 2" xfId="179"/>
    <cellStyle name="Ärenderubrik" xfId="1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Atarina\&#197;rsredovisning%202017\Tabeller%20Kv3%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bsetbgdom001\Users\Reports\Qrapp\2016\Q1\Tabeller%20Kv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Inställn"/>
      <sheetName val="Nyckeltal"/>
      <sheetName val="NyckeltalE"/>
      <sheetName val="Nyckeltal2"/>
      <sheetName val="Nyckeltal2E"/>
      <sheetName val="ROCE_ROE"/>
      <sheetName val="ROCE_ROE_E"/>
      <sheetName val="NETDB"/>
      <sheetName val="NETDBE"/>
      <sheetName val="TCS"/>
      <sheetName val="TCSe"/>
      <sheetName val="TIS"/>
      <sheetName val="TISe"/>
      <sheetName val="TOC"/>
      <sheetName val="TOCe"/>
      <sheetName val="SS"/>
      <sheetName val="SSe"/>
      <sheetName val="WS"/>
      <sheetName val="WSe"/>
      <sheetName val="RS"/>
      <sheetName val="RSe"/>
      <sheetName val="RR"/>
      <sheetName val="RRe"/>
      <sheetName val="BR"/>
      <sheetName val="BRe"/>
      <sheetName val="CF"/>
      <sheetName val="CFe"/>
      <sheetName val="NETS"/>
      <sheetName val="Netse"/>
      <sheetName val="NETSPERM"/>
      <sheetName val="NETSPERME"/>
      <sheetName val="kvartal"/>
      <sheetName val="kvartalE"/>
      <sheetName val="Organisk"/>
      <sheetName val="OrganiskE"/>
      <sheetName val="VALOMREF"/>
      <sheetName val="VALOMREFE"/>
      <sheetName val="NOT35"/>
      <sheetName val="NOT35e"/>
      <sheetName val="IFRS13"/>
      <sheetName val="IFRS13e"/>
      <sheetName val="RRM"/>
      <sheetName val="RRMe"/>
      <sheetName val="BRM"/>
      <sheetName val="BRMe"/>
      <sheetName val="Segment"/>
      <sheetName val="Segmente"/>
      <sheetName val="ROS_R12"/>
      <sheetName val="OCF"/>
      <sheetName val="OCFe"/>
      <sheetName val="Restated 2014"/>
    </sheetNames>
    <sheetDataSet>
      <sheetData sheetId="0"/>
      <sheetData sheetId="1"/>
      <sheetData sheetId="2">
        <row r="3">
          <cell r="I3" t="str">
            <v>9M 2016</v>
          </cell>
          <cell r="L3" t="str">
            <v>R12 2017</v>
          </cell>
          <cell r="M3" t="str">
            <v>12M 2016</v>
          </cell>
        </row>
      </sheetData>
      <sheetData sheetId="3">
        <row r="3">
          <cell r="D3" t="str">
            <v>Q3 2017</v>
          </cell>
          <cell r="E3" t="str">
            <v>Q3 2016</v>
          </cell>
          <cell r="H3" t="str">
            <v>9M 2017</v>
          </cell>
          <cell r="I3" t="str">
            <v>9M 2016</v>
          </cell>
          <cell r="L3" t="str">
            <v>R12 2017</v>
          </cell>
          <cell r="M3" t="str">
            <v>12M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älln"/>
      <sheetName val="Nyckeltal"/>
      <sheetName val="NyckeltalE"/>
      <sheetName val="Nyckeltal2"/>
      <sheetName val="Nyckeltal2E"/>
      <sheetName val="kvartal"/>
      <sheetName val="kvartalE"/>
      <sheetName val="NOT35"/>
      <sheetName val="NOT35e"/>
      <sheetName val="RR"/>
      <sheetName val="RRe"/>
      <sheetName val="BR"/>
      <sheetName val="BRe"/>
      <sheetName val="CF"/>
      <sheetName val="CFe"/>
      <sheetName val="NETS"/>
      <sheetName val="Netse"/>
      <sheetName val="Organisk"/>
      <sheetName val="OrganiskE"/>
      <sheetName val="OCF"/>
      <sheetName val="OCFe"/>
      <sheetName val="TCS"/>
      <sheetName val="TCSe"/>
      <sheetName val="TIS"/>
      <sheetName val="TISe"/>
      <sheetName val="TOC"/>
      <sheetName val="TOCe"/>
      <sheetName val="SS"/>
      <sheetName val="SSe"/>
      <sheetName val="WS"/>
      <sheetName val="WSe"/>
      <sheetName val="TBVCver2"/>
      <sheetName val="TBVCver2E"/>
      <sheetName val="IFRS13"/>
      <sheetName val="IFRS13e"/>
      <sheetName val="Segment"/>
      <sheetName val="Segmente"/>
      <sheetName val="RRM"/>
      <sheetName val="RRMe"/>
      <sheetName val="Names"/>
      <sheetName val="ROS_R12"/>
      <sheetName val="Restated 2014"/>
    </sheetNames>
    <sheetDataSet>
      <sheetData sheetId="0" refreshError="1"/>
      <sheetData sheetId="1" refreshError="1">
        <row r="3">
          <cell r="D3" t="str">
            <v>Kv4 2015</v>
          </cell>
          <cell r="E3" t="str">
            <v>Kv4 2014</v>
          </cell>
          <cell r="H3" t="str">
            <v>Kv1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0"/>
  <sheetViews>
    <sheetView tabSelected="1" zoomScale="90" zoomScaleNormal="90" workbookViewId="0"/>
  </sheetViews>
  <sheetFormatPr defaultRowHeight="15"/>
  <cols>
    <col min="1" max="3" width="55.42578125" customWidth="1"/>
  </cols>
  <sheetData>
    <row r="1" spans="1:3" s="12" customFormat="1">
      <c r="A1" s="11" t="s">
        <v>32</v>
      </c>
    </row>
    <row r="2" spans="1:3" s="12" customFormat="1">
      <c r="A2" s="2" t="s">
        <v>33</v>
      </c>
      <c r="B2" s="2" t="s">
        <v>34</v>
      </c>
      <c r="C2" s="2" t="s">
        <v>35</v>
      </c>
    </row>
    <row r="3" spans="1:3" s="12" customFormat="1">
      <c r="A3" s="81" t="s">
        <v>166</v>
      </c>
      <c r="B3" s="12" t="s">
        <v>163</v>
      </c>
      <c r="C3" s="12" t="s">
        <v>155</v>
      </c>
    </row>
    <row r="4" spans="1:3" s="12" customFormat="1">
      <c r="A4" s="81" t="s">
        <v>167</v>
      </c>
      <c r="B4" s="12" t="s">
        <v>164</v>
      </c>
      <c r="C4" s="12" t="s">
        <v>155</v>
      </c>
    </row>
    <row r="5" spans="1:3" s="12" customFormat="1">
      <c r="A5" s="81" t="s">
        <v>168</v>
      </c>
      <c r="B5" s="12" t="s">
        <v>120</v>
      </c>
      <c r="C5" s="12" t="s">
        <v>155</v>
      </c>
    </row>
    <row r="6" spans="1:3" s="12" customFormat="1">
      <c r="A6" s="2"/>
      <c r="B6" s="2"/>
      <c r="C6" s="2"/>
    </row>
    <row r="7" spans="1:3" s="12" customFormat="1" ht="151.5" customHeight="1">
      <c r="A7" s="128" t="s">
        <v>36</v>
      </c>
      <c r="B7" s="128"/>
    </row>
    <row r="8" spans="1:3" s="12" customFormat="1"/>
    <row r="9" spans="1:3" s="12" customFormat="1"/>
    <row r="10" spans="1:3" s="12" customFormat="1">
      <c r="A10" s="89" t="s">
        <v>210</v>
      </c>
      <c r="B10" s="89" t="s">
        <v>31</v>
      </c>
      <c r="C10" s="89" t="s">
        <v>212</v>
      </c>
    </row>
    <row r="11" spans="1:3" s="12" customFormat="1" ht="75">
      <c r="A11" s="90" t="s">
        <v>0</v>
      </c>
      <c r="B11" s="91" t="s">
        <v>235</v>
      </c>
      <c r="C11" s="108" t="s">
        <v>214</v>
      </c>
    </row>
    <row r="12" spans="1:3" s="12" customFormat="1" ht="45">
      <c r="A12" s="92" t="s">
        <v>58</v>
      </c>
      <c r="B12" s="108" t="s">
        <v>236</v>
      </c>
      <c r="C12" s="108" t="s">
        <v>215</v>
      </c>
    </row>
    <row r="13" spans="1:3" s="12" customFormat="1" ht="45">
      <c r="A13" s="92" t="s">
        <v>1</v>
      </c>
      <c r="B13" s="91" t="s">
        <v>237</v>
      </c>
      <c r="C13" s="108" t="s">
        <v>216</v>
      </c>
    </row>
    <row r="14" spans="1:3" s="12" customFormat="1">
      <c r="A14" s="92" t="s">
        <v>2</v>
      </c>
      <c r="B14" s="93" t="s">
        <v>238</v>
      </c>
      <c r="C14" s="108" t="s">
        <v>233</v>
      </c>
    </row>
    <row r="15" spans="1:3" s="12" customFormat="1" ht="30">
      <c r="A15" s="92" t="s">
        <v>3</v>
      </c>
      <c r="B15" s="123" t="s">
        <v>264</v>
      </c>
      <c r="C15" s="108" t="s">
        <v>258</v>
      </c>
    </row>
    <row r="16" spans="1:3" s="12" customFormat="1" ht="45">
      <c r="A16" s="90" t="s">
        <v>4</v>
      </c>
      <c r="B16" s="91" t="s">
        <v>239</v>
      </c>
      <c r="C16" s="108" t="s">
        <v>231</v>
      </c>
    </row>
    <row r="17" spans="1:3" s="12" customFormat="1" ht="45.75" customHeight="1">
      <c r="A17" s="90" t="s">
        <v>5</v>
      </c>
      <c r="B17" s="93" t="s">
        <v>240</v>
      </c>
      <c r="C17" s="108" t="s">
        <v>217</v>
      </c>
    </row>
    <row r="18" spans="1:3" s="12" customFormat="1" ht="45">
      <c r="A18" s="92" t="s">
        <v>6</v>
      </c>
      <c r="B18" s="91" t="s">
        <v>265</v>
      </c>
      <c r="C18" s="108" t="s">
        <v>218</v>
      </c>
    </row>
    <row r="19" spans="1:3" s="12" customFormat="1" ht="60" customHeight="1">
      <c r="A19" s="92" t="s">
        <v>7</v>
      </c>
      <c r="B19" s="91" t="s">
        <v>266</v>
      </c>
      <c r="C19" s="129" t="s">
        <v>219</v>
      </c>
    </row>
    <row r="20" spans="1:3" s="12" customFormat="1">
      <c r="A20" s="94" t="s">
        <v>8</v>
      </c>
      <c r="B20" s="91" t="s">
        <v>267</v>
      </c>
      <c r="C20" s="130"/>
    </row>
    <row r="21" spans="1:3" s="12" customFormat="1" ht="30">
      <c r="A21" s="94" t="s">
        <v>9</v>
      </c>
      <c r="B21" s="91" t="s">
        <v>241</v>
      </c>
      <c r="C21" s="131"/>
    </row>
    <row r="22" spans="1:3" s="12" customFormat="1" ht="30" customHeight="1">
      <c r="A22" s="92" t="s">
        <v>10</v>
      </c>
      <c r="B22" s="91" t="s">
        <v>242</v>
      </c>
      <c r="C22" s="129" t="s">
        <v>220</v>
      </c>
    </row>
    <row r="23" spans="1:3" s="12" customFormat="1" ht="33" customHeight="1">
      <c r="A23" s="92" t="s">
        <v>11</v>
      </c>
      <c r="B23" s="91" t="s">
        <v>243</v>
      </c>
      <c r="C23" s="131"/>
    </row>
    <row r="24" spans="1:3" s="12" customFormat="1" ht="45" customHeight="1">
      <c r="A24" s="92" t="s">
        <v>12</v>
      </c>
      <c r="B24" s="91" t="s">
        <v>244</v>
      </c>
      <c r="C24" s="132" t="s">
        <v>221</v>
      </c>
    </row>
    <row r="25" spans="1:3" s="12" customFormat="1" ht="44.25" customHeight="1">
      <c r="A25" s="92" t="s">
        <v>13</v>
      </c>
      <c r="B25" s="91" t="s">
        <v>245</v>
      </c>
      <c r="C25" s="133"/>
    </row>
    <row r="26" spans="1:3" s="12" customFormat="1" ht="45">
      <c r="A26" s="92" t="s">
        <v>14</v>
      </c>
      <c r="B26" s="91" t="s">
        <v>246</v>
      </c>
      <c r="C26" s="108" t="s">
        <v>234</v>
      </c>
    </row>
    <row r="27" spans="1:3" s="12" customFormat="1" ht="45.75" customHeight="1">
      <c r="A27" s="92" t="s">
        <v>15</v>
      </c>
      <c r="B27" s="93" t="s">
        <v>247</v>
      </c>
      <c r="C27" s="122" t="s">
        <v>259</v>
      </c>
    </row>
    <row r="28" spans="1:3" s="12" customFormat="1" ht="63.75" customHeight="1">
      <c r="A28" s="90" t="s">
        <v>16</v>
      </c>
      <c r="B28" s="91" t="s">
        <v>248</v>
      </c>
      <c r="C28" s="108" t="s">
        <v>213</v>
      </c>
    </row>
    <row r="29" spans="1:3" s="12" customFormat="1" ht="54" customHeight="1">
      <c r="A29" s="92" t="s">
        <v>17</v>
      </c>
      <c r="B29" s="91" t="s">
        <v>249</v>
      </c>
      <c r="C29" s="108" t="s">
        <v>222</v>
      </c>
    </row>
    <row r="30" spans="1:3" s="12" customFormat="1" ht="63.75" customHeight="1">
      <c r="A30" s="92" t="s">
        <v>18</v>
      </c>
      <c r="B30" s="91" t="s">
        <v>250</v>
      </c>
      <c r="C30" s="108" t="s">
        <v>260</v>
      </c>
    </row>
    <row r="31" spans="1:3" s="12" customFormat="1" ht="45">
      <c r="A31" s="90" t="s">
        <v>19</v>
      </c>
      <c r="B31" s="91" t="s">
        <v>268</v>
      </c>
      <c r="C31" s="108" t="s">
        <v>261</v>
      </c>
    </row>
    <row r="32" spans="1:3" s="12" customFormat="1" ht="50.25" customHeight="1">
      <c r="A32" s="92" t="s">
        <v>20</v>
      </c>
      <c r="B32" s="91" t="s">
        <v>269</v>
      </c>
      <c r="C32" s="108" t="s">
        <v>232</v>
      </c>
    </row>
    <row r="33" spans="1:3" s="12" customFormat="1" ht="30">
      <c r="A33" s="92" t="s">
        <v>21</v>
      </c>
      <c r="B33" s="108" t="s">
        <v>251</v>
      </c>
      <c r="C33" s="108" t="s">
        <v>225</v>
      </c>
    </row>
    <row r="34" spans="1:3" s="12" customFormat="1" ht="51" customHeight="1">
      <c r="A34" s="90" t="s">
        <v>22</v>
      </c>
      <c r="B34" s="93" t="s">
        <v>252</v>
      </c>
      <c r="C34" s="108" t="s">
        <v>262</v>
      </c>
    </row>
    <row r="35" spans="1:3" s="12" customFormat="1" ht="45">
      <c r="A35" s="92" t="s">
        <v>23</v>
      </c>
      <c r="B35" s="91" t="s">
        <v>253</v>
      </c>
      <c r="C35" s="108" t="s">
        <v>223</v>
      </c>
    </row>
    <row r="36" spans="1:3" s="12" customFormat="1" ht="30">
      <c r="A36" s="92" t="s">
        <v>24</v>
      </c>
      <c r="B36" s="91" t="s">
        <v>254</v>
      </c>
      <c r="C36" s="108" t="s">
        <v>224</v>
      </c>
    </row>
    <row r="37" spans="1:3" s="12" customFormat="1" ht="96.75" customHeight="1">
      <c r="A37" s="90" t="s">
        <v>25</v>
      </c>
      <c r="B37" s="91" t="s">
        <v>270</v>
      </c>
      <c r="C37" s="108" t="s">
        <v>226</v>
      </c>
    </row>
    <row r="38" spans="1:3" s="12" customFormat="1" ht="30">
      <c r="A38" s="92" t="s">
        <v>26</v>
      </c>
      <c r="B38" s="108" t="s">
        <v>255</v>
      </c>
      <c r="C38" s="108" t="s">
        <v>227</v>
      </c>
    </row>
    <row r="39" spans="1:3" s="12" customFormat="1" ht="60">
      <c r="A39" s="90" t="s">
        <v>27</v>
      </c>
      <c r="B39" s="91" t="s">
        <v>256</v>
      </c>
      <c r="C39" s="123" t="s">
        <v>213</v>
      </c>
    </row>
    <row r="40" spans="1:3" s="12" customFormat="1" ht="35.25" customHeight="1">
      <c r="A40" s="92" t="s">
        <v>28</v>
      </c>
      <c r="B40" s="93" t="s">
        <v>257</v>
      </c>
      <c r="C40" s="108" t="s">
        <v>230</v>
      </c>
    </row>
    <row r="41" spans="1:3" s="12" customFormat="1" ht="30">
      <c r="A41" s="92" t="s">
        <v>29</v>
      </c>
      <c r="B41" s="108" t="s">
        <v>271</v>
      </c>
      <c r="C41" s="108" t="s">
        <v>228</v>
      </c>
    </row>
    <row r="42" spans="1:3" s="12" customFormat="1" ht="60">
      <c r="A42" s="92" t="s">
        <v>30</v>
      </c>
      <c r="B42" s="91" t="s">
        <v>263</v>
      </c>
      <c r="C42" s="108" t="s">
        <v>229</v>
      </c>
    </row>
    <row r="43" spans="1:3" s="12" customFormat="1"/>
    <row r="44" spans="1:3" s="12" customFormat="1"/>
    <row r="45" spans="1:3" s="12" customFormat="1"/>
    <row r="46" spans="1:3" s="12" customFormat="1"/>
    <row r="47" spans="1:3" s="12" customFormat="1"/>
    <row r="48" spans="1:3"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sheetData>
  <mergeCells count="4">
    <mergeCell ref="A7:B7"/>
    <mergeCell ref="C19:C21"/>
    <mergeCell ref="C22:C23"/>
    <mergeCell ref="C24:C25"/>
  </mergeCells>
  <hyperlinks>
    <hyperlink ref="A13" location="Capital_employed" display="Capital employed"/>
    <hyperlink ref="A18" location="Earnings_per_share__SEK" display="Earnings per share "/>
    <hyperlink ref="A19" location="EBIT" display="EBIT"/>
    <hyperlink ref="A20" location="EBIT__excluding_items_affecting_comparability" display="EBIT excluding items affecting comparability "/>
    <hyperlink ref="A21" location="EBIT_margin_excluding_items_affecting_comparability" display="EBIT margin excluding items affecting comparability,%"/>
    <hyperlink ref="A22" location="EBITA__excluding_items_affecting_comparability" display="EBITA "/>
    <hyperlink ref="A23" location="EBITA_margin_excluding_items_affecting_comparability" display="EBITA margin, % "/>
    <hyperlink ref="A24" location="EBITDA__excluding_items_affecting_comparability" display="EBITDA"/>
    <hyperlink ref="A25" location="EBITDA_margin_excluding_items_affecting_comparability" display="EBITDA margin, %"/>
    <hyperlink ref="A38" location="PEra" display="P/E ratio"/>
    <hyperlink ref="A41" location="RetCapEmp" display="Return on capital employed, %"/>
    <hyperlink ref="A40" location="Capital_turnover_rate" display="Rate of capital turnover"/>
    <hyperlink ref="A15" location="Debt_equity_ratio" display="Debt/equity ratio, %"/>
    <hyperlink ref="A12" location="Average_capital_employed" display="Average capital employed"/>
    <hyperlink ref="A27" location="Eqasratio" display="Equity/assets ratio"/>
    <hyperlink ref="A32" location="Net_debt__closing_balance" display="Net debt"/>
    <hyperlink ref="A33" location="Net_debt_EBITDA_1" display="Net debt/EBITDA "/>
    <hyperlink ref="A35" location="Operating_cash_flow" display="Operating cash flow"/>
    <hyperlink ref="A36" location="opcapsh" display="Operating cash flow per share"/>
    <hyperlink ref="A30" location="Frepsha" display="Free cash flow per share"/>
    <hyperlink ref="A29" location="Free_cash_flow" display="Free cash flow"/>
    <hyperlink ref="A14" location="CasConRat" display="Cash conversion ratio"/>
    <hyperlink ref="A3" location="Income_Statements__SEK_M" display="Yearly and Quarterly Income statement"/>
    <hyperlink ref="A4" location="Balance_Sheets__SEK_M" display="Yearly and Quarterly Balance sheet"/>
    <hyperlink ref="A5" location="Cash_Flow__SEK_M" display="Yearly and Quarterly Cash Flow"/>
    <hyperlink ref="A26" location="EBITDA_Net_interest_income_expense" display="EBITDA/Net interest income/expense"/>
    <hyperlink ref="A42" location="retsheq" display="Return on shareholders’ equity, % "/>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0"/>
  <sheetViews>
    <sheetView topLeftCell="A76" zoomScaleNormal="100" zoomScaleSheetLayoutView="100" workbookViewId="0">
      <selection activeCell="B96" sqref="B96"/>
    </sheetView>
  </sheetViews>
  <sheetFormatPr defaultRowHeight="15"/>
  <cols>
    <col min="1" max="1" width="9.140625" style="12"/>
    <col min="2" max="2" width="57.7109375" customWidth="1"/>
    <col min="3" max="14" width="11.7109375" customWidth="1"/>
    <col min="15" max="16" width="9.140625" style="95"/>
    <col min="17" max="17" width="9.140625" style="12"/>
    <col min="18" max="18" width="17.28515625" style="12" bestFit="1" customWidth="1"/>
    <col min="19" max="51" width="9.140625" style="12"/>
  </cols>
  <sheetData>
    <row r="1" spans="2:27" s="12" customFormat="1">
      <c r="B1" s="11" t="s">
        <v>37</v>
      </c>
      <c r="C1" s="11"/>
      <c r="D1" s="11"/>
      <c r="O1" s="95"/>
      <c r="P1" s="95"/>
    </row>
    <row r="2" spans="2:27" s="12" customFormat="1">
      <c r="B2" s="11"/>
      <c r="C2" s="11"/>
      <c r="D2" s="11"/>
      <c r="O2" s="95"/>
      <c r="P2" s="95"/>
    </row>
    <row r="3" spans="2:27">
      <c r="B3" s="2" t="s">
        <v>60</v>
      </c>
      <c r="C3" s="3" t="s">
        <v>211</v>
      </c>
      <c r="D3" s="3" t="s">
        <v>189</v>
      </c>
      <c r="E3" s="3" t="s">
        <v>180</v>
      </c>
      <c r="F3" s="3" t="s">
        <v>63</v>
      </c>
      <c r="G3" s="3" t="s">
        <v>76</v>
      </c>
      <c r="H3" s="3" t="s">
        <v>62</v>
      </c>
      <c r="I3" s="3" t="s">
        <v>61</v>
      </c>
      <c r="J3" s="3" t="s">
        <v>181</v>
      </c>
      <c r="K3" s="3" t="s">
        <v>67</v>
      </c>
      <c r="L3" s="3" t="s">
        <v>66</v>
      </c>
      <c r="M3" s="3" t="s">
        <v>65</v>
      </c>
      <c r="N3" s="3" t="s">
        <v>64</v>
      </c>
      <c r="P3" s="96"/>
      <c r="Q3" s="69"/>
      <c r="R3" s="69"/>
      <c r="S3" s="70"/>
      <c r="T3" s="70"/>
      <c r="U3" s="70"/>
      <c r="V3" s="70"/>
      <c r="W3" s="70"/>
      <c r="X3" s="70"/>
      <c r="Y3" s="70"/>
      <c r="Z3" s="70"/>
      <c r="AA3" s="26"/>
    </row>
    <row r="4" spans="2:27" s="12" customFormat="1">
      <c r="B4" s="28" t="s">
        <v>38</v>
      </c>
      <c r="C4" s="37">
        <v>8786</v>
      </c>
      <c r="D4" s="37">
        <v>8577</v>
      </c>
      <c r="E4" s="37">
        <v>31581</v>
      </c>
      <c r="F4" s="37">
        <v>7708</v>
      </c>
      <c r="G4" s="37">
        <v>7310</v>
      </c>
      <c r="H4" s="38">
        <v>8265</v>
      </c>
      <c r="I4" s="38">
        <v>8298</v>
      </c>
      <c r="J4" s="38">
        <f>SUM(K4:N4)</f>
        <v>27145</v>
      </c>
      <c r="K4" s="38">
        <v>7434</v>
      </c>
      <c r="L4" s="37">
        <v>7072</v>
      </c>
      <c r="M4" s="38">
        <v>6544</v>
      </c>
      <c r="N4" s="38">
        <v>6095</v>
      </c>
      <c r="O4" s="95"/>
      <c r="P4" s="97"/>
      <c r="Q4" s="18"/>
      <c r="R4" s="18"/>
      <c r="S4" s="18"/>
      <c r="T4" s="18"/>
      <c r="U4" s="18"/>
      <c r="V4" s="18"/>
      <c r="W4" s="18"/>
      <c r="X4" s="18"/>
      <c r="Y4" s="18"/>
      <c r="Z4" s="18"/>
      <c r="AA4" s="26"/>
    </row>
    <row r="5" spans="2:27" s="12" customFormat="1">
      <c r="B5" s="28" t="s">
        <v>39</v>
      </c>
      <c r="C5" s="37">
        <v>-5855</v>
      </c>
      <c r="D5" s="37">
        <v>-5730</v>
      </c>
      <c r="E5" s="37">
        <v>-21398</v>
      </c>
      <c r="F5" s="37">
        <v>-5288</v>
      </c>
      <c r="G5" s="37">
        <v>-4959</v>
      </c>
      <c r="H5" s="38">
        <v>-5586</v>
      </c>
      <c r="I5" s="38">
        <v>-5565</v>
      </c>
      <c r="J5" s="38">
        <f t="shared" ref="J5:J23" si="0">SUM(K5:N5)</f>
        <v>-18079</v>
      </c>
      <c r="K5" s="38">
        <v>-5077</v>
      </c>
      <c r="L5" s="37">
        <v>-4749</v>
      </c>
      <c r="M5" s="38">
        <v>-4269</v>
      </c>
      <c r="N5" s="38">
        <v>-3984</v>
      </c>
      <c r="O5" s="95"/>
      <c r="P5" s="97"/>
      <c r="Q5" s="18"/>
      <c r="R5" s="18"/>
      <c r="S5" s="18"/>
      <c r="T5" s="18"/>
      <c r="U5" s="18"/>
      <c r="V5" s="18"/>
      <c r="W5" s="18"/>
      <c r="X5" s="18"/>
      <c r="Y5" s="18"/>
      <c r="Z5" s="18"/>
    </row>
    <row r="6" spans="2:27" s="12" customFormat="1">
      <c r="B6" s="35" t="s">
        <v>40</v>
      </c>
      <c r="C6" s="51">
        <f>SUM(C4:C5)</f>
        <v>2931</v>
      </c>
      <c r="D6" s="51">
        <f>SUM(D4:D5)</f>
        <v>2847</v>
      </c>
      <c r="E6" s="51">
        <f>SUM(E4:E5)</f>
        <v>10183</v>
      </c>
      <c r="F6" s="51">
        <f t="shared" ref="F6:M6" si="1">SUM(F4:F5)</f>
        <v>2420</v>
      </c>
      <c r="G6" s="51">
        <f t="shared" si="1"/>
        <v>2351</v>
      </c>
      <c r="H6" s="51">
        <f t="shared" si="1"/>
        <v>2679</v>
      </c>
      <c r="I6" s="51">
        <f t="shared" si="1"/>
        <v>2733</v>
      </c>
      <c r="J6" s="51">
        <f t="shared" si="1"/>
        <v>9066</v>
      </c>
      <c r="K6" s="51">
        <f t="shared" si="1"/>
        <v>2357</v>
      </c>
      <c r="L6" s="51">
        <f t="shared" si="1"/>
        <v>2323</v>
      </c>
      <c r="M6" s="51">
        <f t="shared" si="1"/>
        <v>2275</v>
      </c>
      <c r="N6" s="51">
        <f>SUM(N4:N5)</f>
        <v>2111</v>
      </c>
      <c r="O6" s="95"/>
      <c r="P6" s="95"/>
    </row>
    <row r="7" spans="2:27" s="12" customFormat="1">
      <c r="B7" s="28" t="s">
        <v>41</v>
      </c>
      <c r="C7" s="37">
        <v>-676</v>
      </c>
      <c r="D7" s="37">
        <v>-668</v>
      </c>
      <c r="E7" s="37">
        <v>-2556</v>
      </c>
      <c r="F7" s="37">
        <v>-630</v>
      </c>
      <c r="G7" s="37">
        <v>-599</v>
      </c>
      <c r="H7" s="38">
        <v>-670</v>
      </c>
      <c r="I7" s="38">
        <v>-657</v>
      </c>
      <c r="J7" s="38">
        <f t="shared" si="0"/>
        <v>-2302</v>
      </c>
      <c r="K7" s="38">
        <v>-629</v>
      </c>
      <c r="L7" s="37">
        <v>-591</v>
      </c>
      <c r="M7" s="38">
        <v>-558</v>
      </c>
      <c r="N7" s="38">
        <v>-524</v>
      </c>
      <c r="O7" s="95"/>
      <c r="P7" s="95"/>
    </row>
    <row r="8" spans="2:27" s="12" customFormat="1">
      <c r="B8" s="28" t="s">
        <v>42</v>
      </c>
      <c r="C8" s="37">
        <v>-840</v>
      </c>
      <c r="D8" s="37">
        <v>-776</v>
      </c>
      <c r="E8" s="37">
        <v>-3109</v>
      </c>
      <c r="F8" s="37">
        <v>-801</v>
      </c>
      <c r="G8" s="37">
        <v>-733</v>
      </c>
      <c r="H8" s="38">
        <v>-797</v>
      </c>
      <c r="I8" s="38">
        <v>-778</v>
      </c>
      <c r="J8" s="38">
        <f t="shared" si="0"/>
        <v>-2955</v>
      </c>
      <c r="K8" s="38">
        <v>-828</v>
      </c>
      <c r="L8" s="37">
        <v>-757</v>
      </c>
      <c r="M8" s="38">
        <v>-712</v>
      </c>
      <c r="N8" s="38">
        <v>-658</v>
      </c>
      <c r="O8" s="95"/>
      <c r="P8" s="95"/>
    </row>
    <row r="9" spans="2:27" s="12" customFormat="1">
      <c r="B9" s="28" t="s">
        <v>43</v>
      </c>
      <c r="C9" s="37">
        <v>-146</v>
      </c>
      <c r="D9" s="37">
        <v>-133</v>
      </c>
      <c r="E9" s="37">
        <v>-516</v>
      </c>
      <c r="F9" s="37">
        <v>-134</v>
      </c>
      <c r="G9" s="37">
        <v>-122</v>
      </c>
      <c r="H9" s="38">
        <v>-131</v>
      </c>
      <c r="I9" s="38">
        <v>-129</v>
      </c>
      <c r="J9" s="38">
        <f t="shared" si="0"/>
        <v>-433</v>
      </c>
      <c r="K9" s="38">
        <v>-128</v>
      </c>
      <c r="L9" s="37">
        <v>-100</v>
      </c>
      <c r="M9" s="38">
        <v>-105</v>
      </c>
      <c r="N9" s="38">
        <v>-100</v>
      </c>
      <c r="O9" s="95"/>
      <c r="P9" s="95"/>
    </row>
    <row r="10" spans="2:27" s="12" customFormat="1">
      <c r="B10" s="28" t="s">
        <v>73</v>
      </c>
      <c r="C10" s="37">
        <v>23</v>
      </c>
      <c r="D10" s="37">
        <v>18</v>
      </c>
      <c r="E10" s="37">
        <v>79</v>
      </c>
      <c r="F10" s="37">
        <v>71</v>
      </c>
      <c r="G10" s="37">
        <v>20</v>
      </c>
      <c r="H10" s="38">
        <v>6</v>
      </c>
      <c r="I10" s="38">
        <v>-18</v>
      </c>
      <c r="J10" s="38">
        <f t="shared" si="0"/>
        <v>111</v>
      </c>
      <c r="K10" s="38">
        <v>66</v>
      </c>
      <c r="L10" s="37">
        <v>36</v>
      </c>
      <c r="M10" s="38">
        <v>-3</v>
      </c>
      <c r="N10" s="38">
        <v>12</v>
      </c>
      <c r="O10" s="95"/>
      <c r="P10" s="95"/>
    </row>
    <row r="11" spans="2:27" s="12" customFormat="1">
      <c r="B11" s="28" t="s">
        <v>44</v>
      </c>
      <c r="C11" s="37">
        <v>1</v>
      </c>
      <c r="D11" s="37">
        <v>3</v>
      </c>
      <c r="E11" s="37">
        <v>10</v>
      </c>
      <c r="F11" s="37">
        <v>2</v>
      </c>
      <c r="G11" s="37">
        <v>3</v>
      </c>
      <c r="H11" s="38">
        <v>2</v>
      </c>
      <c r="I11" s="38">
        <v>3</v>
      </c>
      <c r="J11" s="38">
        <f t="shared" si="0"/>
        <v>9</v>
      </c>
      <c r="K11" s="38">
        <v>3</v>
      </c>
      <c r="L11" s="37">
        <v>4</v>
      </c>
      <c r="M11" s="38">
        <v>2</v>
      </c>
      <c r="N11" s="38">
        <v>0</v>
      </c>
      <c r="O11" s="95"/>
      <c r="P11" s="95"/>
    </row>
    <row r="12" spans="2:27" s="12" customFormat="1">
      <c r="B12" s="35" t="s">
        <v>45</v>
      </c>
      <c r="C12" s="51">
        <f>SUM(C6:C11)</f>
        <v>1293</v>
      </c>
      <c r="D12" s="51">
        <f>SUM(D6:D11)</f>
        <v>1291</v>
      </c>
      <c r="E12" s="51">
        <f>SUM(E6:E11)</f>
        <v>4091</v>
      </c>
      <c r="F12" s="51">
        <f t="shared" ref="F12:M12" si="2">SUM(F6:F11)</f>
        <v>928</v>
      </c>
      <c r="G12" s="51">
        <f t="shared" si="2"/>
        <v>920</v>
      </c>
      <c r="H12" s="51">
        <f t="shared" si="2"/>
        <v>1089</v>
      </c>
      <c r="I12" s="51">
        <f t="shared" si="2"/>
        <v>1154</v>
      </c>
      <c r="J12" s="51">
        <f>SUM(J6:J11)</f>
        <v>3496</v>
      </c>
      <c r="K12" s="51">
        <f t="shared" si="2"/>
        <v>841</v>
      </c>
      <c r="L12" s="51">
        <f t="shared" si="2"/>
        <v>915</v>
      </c>
      <c r="M12" s="51">
        <f t="shared" si="2"/>
        <v>899</v>
      </c>
      <c r="N12" s="51">
        <f>SUM(N6:N11)</f>
        <v>841</v>
      </c>
      <c r="O12" s="95"/>
      <c r="P12" s="95"/>
    </row>
    <row r="13" spans="2:27" s="12" customFormat="1">
      <c r="B13" s="28" t="s">
        <v>19</v>
      </c>
      <c r="C13" s="37">
        <v>-32</v>
      </c>
      <c r="D13" s="37">
        <v>-18</v>
      </c>
      <c r="E13" s="37">
        <v>-69</v>
      </c>
      <c r="F13" s="37">
        <v>-314</v>
      </c>
      <c r="G13" s="37">
        <v>-45</v>
      </c>
      <c r="H13" s="38">
        <v>-76</v>
      </c>
      <c r="I13" s="38">
        <v>366</v>
      </c>
      <c r="J13" s="38">
        <f>SUM(K13:N13)</f>
        <v>-391</v>
      </c>
      <c r="K13" s="38">
        <v>-118</v>
      </c>
      <c r="L13" s="37">
        <v>-51</v>
      </c>
      <c r="M13" s="38">
        <v>-107</v>
      </c>
      <c r="N13" s="38">
        <v>-115</v>
      </c>
      <c r="O13" s="95"/>
      <c r="P13" s="95"/>
    </row>
    <row r="14" spans="2:27" s="12" customFormat="1">
      <c r="B14" s="35" t="s">
        <v>7</v>
      </c>
      <c r="C14" s="51">
        <f>SUM(C12:C13)</f>
        <v>1261</v>
      </c>
      <c r="D14" s="51">
        <f>SUM(D12:D13)</f>
        <v>1273</v>
      </c>
      <c r="E14" s="51">
        <f>SUM(E12:E13)</f>
        <v>4022</v>
      </c>
      <c r="F14" s="51">
        <f t="shared" ref="F14:M14" si="3">SUM(F12:F13)</f>
        <v>614</v>
      </c>
      <c r="G14" s="51">
        <f t="shared" si="3"/>
        <v>875</v>
      </c>
      <c r="H14" s="51">
        <f t="shared" si="3"/>
        <v>1013</v>
      </c>
      <c r="I14" s="51">
        <f t="shared" si="3"/>
        <v>1520</v>
      </c>
      <c r="J14" s="51">
        <f t="shared" si="3"/>
        <v>3105</v>
      </c>
      <c r="K14" s="51">
        <f t="shared" si="3"/>
        <v>723</v>
      </c>
      <c r="L14" s="51">
        <f t="shared" si="3"/>
        <v>864</v>
      </c>
      <c r="M14" s="51">
        <f t="shared" si="3"/>
        <v>792</v>
      </c>
      <c r="N14" s="51">
        <f>SUM(N12:N13)</f>
        <v>726</v>
      </c>
      <c r="O14" s="95"/>
      <c r="P14" s="95"/>
    </row>
    <row r="15" spans="2:27" s="12" customFormat="1">
      <c r="B15" s="66" t="s">
        <v>140</v>
      </c>
      <c r="C15" s="18">
        <v>14</v>
      </c>
      <c r="D15" s="18">
        <v>12</v>
      </c>
      <c r="E15" s="18">
        <v>130</v>
      </c>
      <c r="F15" s="18">
        <v>30</v>
      </c>
      <c r="G15" s="18">
        <v>71</v>
      </c>
      <c r="H15" s="18">
        <v>9</v>
      </c>
      <c r="I15" s="18">
        <v>18</v>
      </c>
      <c r="J15" s="18">
        <f>SUM(K15:N15)</f>
        <v>68</v>
      </c>
      <c r="K15" s="18">
        <v>17</v>
      </c>
      <c r="L15" s="18">
        <v>29</v>
      </c>
      <c r="M15" s="18">
        <v>10</v>
      </c>
      <c r="N15" s="18">
        <v>12</v>
      </c>
      <c r="O15" s="95"/>
      <c r="P15" s="95"/>
    </row>
    <row r="16" spans="2:27" s="12" customFormat="1">
      <c r="B16" s="66" t="s">
        <v>141</v>
      </c>
      <c r="C16" s="18">
        <v>-84</v>
      </c>
      <c r="D16" s="18">
        <v>-74</v>
      </c>
      <c r="E16" s="18">
        <v>-360</v>
      </c>
      <c r="F16" s="18">
        <v>-87</v>
      </c>
      <c r="G16" s="18">
        <v>-137</v>
      </c>
      <c r="H16" s="18">
        <v>-65</v>
      </c>
      <c r="I16" s="18">
        <v>-69</v>
      </c>
      <c r="J16" s="18">
        <f>SUM(K16:N16)</f>
        <v>-277</v>
      </c>
      <c r="K16" s="18">
        <v>-70</v>
      </c>
      <c r="L16" s="18">
        <v>-75</v>
      </c>
      <c r="M16" s="18">
        <v>-73</v>
      </c>
      <c r="N16" s="18">
        <v>-59</v>
      </c>
      <c r="O16" s="95"/>
      <c r="P16" s="95"/>
    </row>
    <row r="17" spans="2:18" s="12" customFormat="1">
      <c r="B17" s="35" t="s">
        <v>46</v>
      </c>
      <c r="C17" s="51">
        <f t="shared" ref="C17:M17" si="4">SUM(C14:C16)</f>
        <v>1191</v>
      </c>
      <c r="D17" s="51">
        <f t="shared" si="4"/>
        <v>1211</v>
      </c>
      <c r="E17" s="51">
        <f t="shared" si="4"/>
        <v>3792</v>
      </c>
      <c r="F17" s="51">
        <f t="shared" si="4"/>
        <v>557</v>
      </c>
      <c r="G17" s="51">
        <f>SUM(G14:G16)</f>
        <v>809</v>
      </c>
      <c r="H17" s="51">
        <f t="shared" si="4"/>
        <v>957</v>
      </c>
      <c r="I17" s="51">
        <f t="shared" si="4"/>
        <v>1469</v>
      </c>
      <c r="J17" s="51">
        <f t="shared" si="4"/>
        <v>2896</v>
      </c>
      <c r="K17" s="51">
        <f t="shared" si="4"/>
        <v>670</v>
      </c>
      <c r="L17" s="51">
        <f t="shared" si="4"/>
        <v>818</v>
      </c>
      <c r="M17" s="51">
        <f t="shared" si="4"/>
        <v>729</v>
      </c>
      <c r="N17" s="51">
        <f>SUM(N14:N16)</f>
        <v>679</v>
      </c>
      <c r="O17" s="95"/>
      <c r="P17" s="95"/>
    </row>
    <row r="18" spans="2:18" s="12" customFormat="1">
      <c r="B18" s="28" t="s">
        <v>47</v>
      </c>
      <c r="C18" s="37">
        <v>-294</v>
      </c>
      <c r="D18" s="37">
        <v>-301</v>
      </c>
      <c r="E18" s="37">
        <v>-918</v>
      </c>
      <c r="F18" s="37">
        <v>-284</v>
      </c>
      <c r="G18" s="37">
        <v>-174</v>
      </c>
      <c r="H18" s="38">
        <v>-220</v>
      </c>
      <c r="I18" s="38">
        <v>-240</v>
      </c>
      <c r="J18" s="38">
        <f t="shared" si="0"/>
        <v>-680</v>
      </c>
      <c r="K18" s="38">
        <v>-151</v>
      </c>
      <c r="L18" s="37">
        <v>-187</v>
      </c>
      <c r="M18" s="38">
        <v>-192</v>
      </c>
      <c r="N18" s="38">
        <v>-150</v>
      </c>
      <c r="O18" s="109"/>
      <c r="P18" s="95"/>
    </row>
    <row r="19" spans="2:18" s="12" customFormat="1">
      <c r="B19" s="35" t="s">
        <v>48</v>
      </c>
      <c r="C19" s="51">
        <f>SUM(C17:C18)</f>
        <v>897</v>
      </c>
      <c r="D19" s="51">
        <f>SUM(D17:D18)</f>
        <v>910</v>
      </c>
      <c r="E19" s="51">
        <f>SUM(E17:E18)</f>
        <v>2874</v>
      </c>
      <c r="F19" s="51">
        <f t="shared" ref="F19:M19" si="5">SUM(F17:F18)</f>
        <v>273</v>
      </c>
      <c r="G19" s="51">
        <f t="shared" si="5"/>
        <v>635</v>
      </c>
      <c r="H19" s="51">
        <f t="shared" si="5"/>
        <v>737</v>
      </c>
      <c r="I19" s="51">
        <f t="shared" si="5"/>
        <v>1229</v>
      </c>
      <c r="J19" s="51">
        <f t="shared" si="5"/>
        <v>2216</v>
      </c>
      <c r="K19" s="51">
        <f t="shared" si="5"/>
        <v>519</v>
      </c>
      <c r="L19" s="51">
        <f t="shared" si="5"/>
        <v>631</v>
      </c>
      <c r="M19" s="51">
        <f t="shared" si="5"/>
        <v>537</v>
      </c>
      <c r="N19" s="51">
        <f>SUM(N17:N18)</f>
        <v>529</v>
      </c>
      <c r="O19" s="110"/>
      <c r="P19" s="95"/>
    </row>
    <row r="20" spans="2:18" s="12" customFormat="1">
      <c r="B20" s="28" t="s">
        <v>74</v>
      </c>
      <c r="C20" s="40">
        <v>0</v>
      </c>
      <c r="D20" s="40">
        <v>0</v>
      </c>
      <c r="E20" s="40">
        <v>0</v>
      </c>
      <c r="F20" s="40">
        <v>0</v>
      </c>
      <c r="G20" s="40">
        <v>0</v>
      </c>
      <c r="H20" s="41">
        <v>0</v>
      </c>
      <c r="I20" s="41">
        <v>0</v>
      </c>
      <c r="J20" s="38">
        <f t="shared" si="0"/>
        <v>4369</v>
      </c>
      <c r="K20" s="41">
        <v>0</v>
      </c>
      <c r="L20" s="40">
        <v>0</v>
      </c>
      <c r="M20" s="38">
        <v>4369</v>
      </c>
      <c r="N20" s="40">
        <v>0</v>
      </c>
      <c r="O20" s="95"/>
      <c r="P20" s="95"/>
    </row>
    <row r="21" spans="2:18" s="12" customFormat="1">
      <c r="B21" s="35" t="s">
        <v>49</v>
      </c>
      <c r="C21" s="51">
        <f>SUM(C19:C20)</f>
        <v>897</v>
      </c>
      <c r="D21" s="51">
        <f>SUM(D19:D20)</f>
        <v>910</v>
      </c>
      <c r="E21" s="51">
        <f>SUM(E19:E20)</f>
        <v>2874</v>
      </c>
      <c r="F21" s="51">
        <f t="shared" ref="F21:N21" si="6">SUM(F19:F20)</f>
        <v>273</v>
      </c>
      <c r="G21" s="51">
        <f t="shared" si="6"/>
        <v>635</v>
      </c>
      <c r="H21" s="51">
        <f t="shared" si="6"/>
        <v>737</v>
      </c>
      <c r="I21" s="51">
        <f t="shared" si="6"/>
        <v>1229</v>
      </c>
      <c r="J21" s="51">
        <f t="shared" si="6"/>
        <v>6585</v>
      </c>
      <c r="K21" s="51">
        <f t="shared" si="6"/>
        <v>519</v>
      </c>
      <c r="L21" s="51">
        <f t="shared" si="6"/>
        <v>631</v>
      </c>
      <c r="M21" s="51">
        <f t="shared" si="6"/>
        <v>4906</v>
      </c>
      <c r="N21" s="51">
        <f t="shared" si="6"/>
        <v>529</v>
      </c>
      <c r="O21" s="95"/>
      <c r="P21" s="95"/>
    </row>
    <row r="22" spans="2:18" s="12" customFormat="1">
      <c r="B22" s="28" t="s">
        <v>50</v>
      </c>
      <c r="C22" s="37">
        <v>897</v>
      </c>
      <c r="D22" s="37">
        <v>910</v>
      </c>
      <c r="E22" s="37">
        <v>2874</v>
      </c>
      <c r="F22" s="37">
        <v>273</v>
      </c>
      <c r="G22" s="37">
        <v>635</v>
      </c>
      <c r="H22" s="38">
        <v>737</v>
      </c>
      <c r="I22" s="38">
        <v>1229</v>
      </c>
      <c r="J22" s="38">
        <f t="shared" si="0"/>
        <v>6585</v>
      </c>
      <c r="K22" s="38">
        <v>519</v>
      </c>
      <c r="L22" s="37">
        <v>631</v>
      </c>
      <c r="M22" s="38">
        <v>4906</v>
      </c>
      <c r="N22" s="38">
        <v>529</v>
      </c>
      <c r="O22" s="95"/>
      <c r="P22" s="95"/>
    </row>
    <row r="23" spans="2:18" s="12" customFormat="1">
      <c r="B23" s="44" t="s">
        <v>75</v>
      </c>
      <c r="C23" s="42">
        <v>0</v>
      </c>
      <c r="D23" s="42">
        <v>0</v>
      </c>
      <c r="E23" s="42">
        <v>0</v>
      </c>
      <c r="F23" s="42">
        <v>0</v>
      </c>
      <c r="G23" s="42">
        <v>0</v>
      </c>
      <c r="H23" s="43">
        <v>0</v>
      </c>
      <c r="I23" s="43">
        <v>0</v>
      </c>
      <c r="J23" s="43">
        <f t="shared" si="0"/>
        <v>0</v>
      </c>
      <c r="K23" s="43">
        <v>0</v>
      </c>
      <c r="L23" s="42">
        <v>0</v>
      </c>
      <c r="M23" s="43">
        <v>0</v>
      </c>
      <c r="N23" s="43">
        <v>0</v>
      </c>
      <c r="O23" s="95"/>
      <c r="P23" s="95"/>
    </row>
    <row r="24" spans="2:18" s="12" customFormat="1">
      <c r="B24" s="23"/>
      <c r="C24" s="23"/>
      <c r="D24" s="23"/>
      <c r="E24" s="23"/>
      <c r="F24" s="23"/>
      <c r="G24" s="24"/>
      <c r="H24" s="25"/>
      <c r="I24" s="25"/>
      <c r="J24" s="25"/>
      <c r="K24" s="25"/>
      <c r="L24" s="24"/>
      <c r="M24" s="25"/>
      <c r="N24" s="25"/>
      <c r="O24" s="95"/>
      <c r="P24" s="95"/>
    </row>
    <row r="25" spans="2:18" s="12" customFormat="1">
      <c r="B25" s="23" t="s">
        <v>54</v>
      </c>
      <c r="C25" s="23"/>
      <c r="D25" s="23"/>
      <c r="E25" s="23"/>
      <c r="F25" s="23"/>
      <c r="G25" s="23"/>
      <c r="H25" s="23"/>
      <c r="I25" s="23"/>
      <c r="J25" s="23"/>
      <c r="K25" s="23"/>
      <c r="L25" s="23"/>
      <c r="M25" s="23"/>
      <c r="O25" s="95"/>
      <c r="P25" s="95"/>
    </row>
    <row r="26" spans="2:18">
      <c r="B26" s="2" t="s">
        <v>51</v>
      </c>
      <c r="C26" s="3" t="s">
        <v>211</v>
      </c>
      <c r="D26" s="3" t="s">
        <v>189</v>
      </c>
      <c r="E26" s="3" t="s">
        <v>180</v>
      </c>
      <c r="F26" s="3" t="s">
        <v>63</v>
      </c>
      <c r="G26" s="3" t="s">
        <v>76</v>
      </c>
      <c r="H26" s="3" t="s">
        <v>62</v>
      </c>
      <c r="I26" s="3" t="s">
        <v>61</v>
      </c>
      <c r="J26" s="3" t="s">
        <v>181</v>
      </c>
      <c r="K26" s="3" t="s">
        <v>67</v>
      </c>
      <c r="L26" s="3" t="s">
        <v>66</v>
      </c>
      <c r="M26" s="3" t="s">
        <v>65</v>
      </c>
      <c r="N26" s="3" t="s">
        <v>64</v>
      </c>
      <c r="R26" s="72"/>
    </row>
    <row r="27" spans="2:18" s="12" customFormat="1">
      <c r="B27" s="28" t="s">
        <v>52</v>
      </c>
      <c r="C27" s="77">
        <f t="shared" ref="C27:D27" si="7">C19/(C30/1000000)</f>
        <v>3.3090865824275042</v>
      </c>
      <c r="D27" s="77">
        <f t="shared" si="7"/>
        <v>3.3570443589844245</v>
      </c>
      <c r="E27" s="77">
        <f t="shared" ref="E27:N27" si="8">E19/(E30/1000000)</f>
        <v>10.602357678814545</v>
      </c>
      <c r="F27" s="77">
        <f t="shared" si="8"/>
        <v>1.0071133076953274</v>
      </c>
      <c r="G27" s="77">
        <f t="shared" si="8"/>
        <v>2.3425529318188016</v>
      </c>
      <c r="H27" s="77">
        <f t="shared" si="8"/>
        <v>2.7188370248038694</v>
      </c>
      <c r="I27" s="77">
        <f t="shared" si="8"/>
        <v>4.5338544144965471</v>
      </c>
      <c r="J27" s="77">
        <f t="shared" si="8"/>
        <v>8.1749563730873458</v>
      </c>
      <c r="K27" s="77">
        <f t="shared" si="8"/>
        <v>1.9146220025416663</v>
      </c>
      <c r="L27" s="77">
        <f t="shared" si="8"/>
        <v>2.327796692878211</v>
      </c>
      <c r="M27" s="77">
        <f t="shared" si="8"/>
        <v>1.9810250777743252</v>
      </c>
      <c r="N27" s="77">
        <f t="shared" si="8"/>
        <v>1.9515125998931435</v>
      </c>
      <c r="O27" s="95"/>
      <c r="P27" s="95"/>
      <c r="R27" s="73"/>
    </row>
    <row r="28" spans="2:18" s="12" customFormat="1">
      <c r="B28" s="28" t="s">
        <v>4</v>
      </c>
      <c r="C28" s="77">
        <f t="shared" ref="C28:D28" si="9">C20/(C30/1000000)</f>
        <v>0</v>
      </c>
      <c r="D28" s="77">
        <f t="shared" si="9"/>
        <v>0</v>
      </c>
      <c r="E28" s="77">
        <f t="shared" ref="E28:N28" si="10">E20/(E30/1000000)</f>
        <v>0</v>
      </c>
      <c r="F28" s="77">
        <f t="shared" si="10"/>
        <v>0</v>
      </c>
      <c r="G28" s="77">
        <f t="shared" si="10"/>
        <v>0</v>
      </c>
      <c r="H28" s="77">
        <f t="shared" si="10"/>
        <v>0</v>
      </c>
      <c r="I28" s="77">
        <f t="shared" si="10"/>
        <v>0</v>
      </c>
      <c r="J28" s="77">
        <f t="shared" si="10"/>
        <v>16.117501982860386</v>
      </c>
      <c r="K28" s="77">
        <f t="shared" si="10"/>
        <v>0</v>
      </c>
      <c r="L28" s="77">
        <f t="shared" si="10"/>
        <v>0</v>
      </c>
      <c r="M28" s="77">
        <f t="shared" si="10"/>
        <v>16.117501982860386</v>
      </c>
      <c r="N28" s="77">
        <f t="shared" si="10"/>
        <v>0</v>
      </c>
      <c r="O28" s="95"/>
      <c r="P28" s="95"/>
    </row>
    <row r="29" spans="2:18" s="12" customFormat="1">
      <c r="B29" s="107" t="s">
        <v>53</v>
      </c>
      <c r="C29" s="78">
        <f t="shared" ref="C29:D29" si="11">C21/(C30/1000000)</f>
        <v>3.3090865824275042</v>
      </c>
      <c r="D29" s="78">
        <f t="shared" si="11"/>
        <v>3.3570443589844245</v>
      </c>
      <c r="E29" s="78">
        <f t="shared" ref="E29:N29" si="12">E21/(E30/1000000)</f>
        <v>10.602357678814545</v>
      </c>
      <c r="F29" s="78">
        <f t="shared" si="12"/>
        <v>1.0071133076953274</v>
      </c>
      <c r="G29" s="78">
        <f t="shared" si="12"/>
        <v>2.3425529318188016</v>
      </c>
      <c r="H29" s="78">
        <f t="shared" si="12"/>
        <v>2.7188370248038694</v>
      </c>
      <c r="I29" s="78">
        <f t="shared" si="12"/>
        <v>4.5338544144965471</v>
      </c>
      <c r="J29" s="78">
        <f t="shared" si="12"/>
        <v>24.292458355947733</v>
      </c>
      <c r="K29" s="78">
        <f t="shared" si="12"/>
        <v>1.9146220025416663</v>
      </c>
      <c r="L29" s="78">
        <f t="shared" si="12"/>
        <v>2.327796692878211</v>
      </c>
      <c r="M29" s="78">
        <f>M21/(M30/1000000)</f>
        <v>18.098527060634712</v>
      </c>
      <c r="N29" s="78">
        <f t="shared" si="12"/>
        <v>1.9515125998931435</v>
      </c>
      <c r="O29" s="95"/>
      <c r="P29" s="95"/>
    </row>
    <row r="30" spans="2:18" s="12" customFormat="1">
      <c r="B30" s="20" t="s">
        <v>142</v>
      </c>
      <c r="C30" s="74">
        <v>271071783</v>
      </c>
      <c r="D30" s="74">
        <v>271071783</v>
      </c>
      <c r="E30" s="74">
        <v>271071783</v>
      </c>
      <c r="F30" s="74">
        <v>271071783</v>
      </c>
      <c r="G30" s="74">
        <v>271071783</v>
      </c>
      <c r="H30" s="74">
        <v>271071783</v>
      </c>
      <c r="I30" s="74">
        <v>271071783</v>
      </c>
      <c r="J30" s="74">
        <v>271071783</v>
      </c>
      <c r="K30" s="74">
        <v>271071783</v>
      </c>
      <c r="L30" s="74">
        <v>271071783</v>
      </c>
      <c r="M30" s="74">
        <v>271071783</v>
      </c>
      <c r="N30" s="74">
        <v>271071783</v>
      </c>
      <c r="O30" s="95"/>
      <c r="P30" s="95"/>
    </row>
    <row r="31" spans="2:18" s="12" customFormat="1">
      <c r="B31" s="20" t="s">
        <v>146</v>
      </c>
      <c r="C31" s="74">
        <f>C13</f>
        <v>-32</v>
      </c>
      <c r="D31" s="74">
        <f>D13</f>
        <v>-18</v>
      </c>
      <c r="E31" s="74">
        <f>E13</f>
        <v>-69</v>
      </c>
      <c r="F31" s="74">
        <f t="shared" ref="F31:N31" si="13">F13</f>
        <v>-314</v>
      </c>
      <c r="G31" s="74">
        <f t="shared" si="13"/>
        <v>-45</v>
      </c>
      <c r="H31" s="74">
        <f t="shared" si="13"/>
        <v>-76</v>
      </c>
      <c r="I31" s="74">
        <f t="shared" si="13"/>
        <v>366</v>
      </c>
      <c r="J31" s="74">
        <f t="shared" si="13"/>
        <v>-391</v>
      </c>
      <c r="K31" s="74">
        <f t="shared" si="13"/>
        <v>-118</v>
      </c>
      <c r="L31" s="74">
        <f t="shared" si="13"/>
        <v>-51</v>
      </c>
      <c r="M31" s="74">
        <f t="shared" si="13"/>
        <v>-107</v>
      </c>
      <c r="N31" s="74">
        <f t="shared" si="13"/>
        <v>-115</v>
      </c>
      <c r="O31" s="95"/>
      <c r="P31" s="95"/>
    </row>
    <row r="32" spans="2:18" s="12" customFormat="1">
      <c r="B32" s="20" t="s">
        <v>148</v>
      </c>
      <c r="C32" s="74">
        <v>6</v>
      </c>
      <c r="D32" s="74">
        <v>4</v>
      </c>
      <c r="E32" s="74">
        <v>9</v>
      </c>
      <c r="F32" s="74">
        <v>-40</v>
      </c>
      <c r="G32" s="74">
        <v>10</v>
      </c>
      <c r="H32" s="74">
        <v>21</v>
      </c>
      <c r="I32" s="74">
        <v>18</v>
      </c>
      <c r="J32" s="74">
        <v>104</v>
      </c>
      <c r="K32" s="74">
        <v>31</v>
      </c>
      <c r="L32" s="74">
        <v>15</v>
      </c>
      <c r="M32" s="74">
        <v>20</v>
      </c>
      <c r="N32" s="74">
        <v>38</v>
      </c>
      <c r="O32" s="95"/>
      <c r="P32" s="95"/>
    </row>
    <row r="33" spans="2:16" s="12" customFormat="1">
      <c r="B33" s="20" t="s">
        <v>147</v>
      </c>
      <c r="C33" s="74">
        <f t="shared" ref="C33:D33" si="14">SUM(C31:C32)</f>
        <v>-26</v>
      </c>
      <c r="D33" s="74">
        <f t="shared" si="14"/>
        <v>-14</v>
      </c>
      <c r="E33" s="74">
        <f t="shared" ref="E33:G33" si="15">SUM(E31:E32)</f>
        <v>-60</v>
      </c>
      <c r="F33" s="74">
        <f t="shared" si="15"/>
        <v>-354</v>
      </c>
      <c r="G33" s="74">
        <f t="shared" si="15"/>
        <v>-35</v>
      </c>
      <c r="H33" s="74">
        <f t="shared" ref="H33" si="16">SUM(H31:H32)</f>
        <v>-55</v>
      </c>
      <c r="I33" s="74">
        <f t="shared" ref="I33" si="17">SUM(I31:I32)</f>
        <v>384</v>
      </c>
      <c r="J33" s="74">
        <f t="shared" ref="J33:M33" si="18">SUM(J31:J32)</f>
        <v>-287</v>
      </c>
      <c r="K33" s="74">
        <f t="shared" si="18"/>
        <v>-87</v>
      </c>
      <c r="L33" s="74">
        <f t="shared" si="18"/>
        <v>-36</v>
      </c>
      <c r="M33" s="74">
        <f t="shared" si="18"/>
        <v>-87</v>
      </c>
      <c r="N33" s="74">
        <f>SUM(N31:N32)</f>
        <v>-77</v>
      </c>
      <c r="O33" s="95"/>
      <c r="P33" s="95"/>
    </row>
    <row r="34" spans="2:16" s="12" customFormat="1">
      <c r="B34" s="107" t="s">
        <v>149</v>
      </c>
      <c r="C34" s="78">
        <f>(C19-C33)/(C30/1000000)</f>
        <v>3.4050021355413449</v>
      </c>
      <c r="D34" s="78">
        <f t="shared" ref="D34:M34" si="19">(D19-D33)/(D30/1000000)</f>
        <v>3.4086911952764929</v>
      </c>
      <c r="E34" s="78">
        <f t="shared" si="19"/>
        <v>10.823701262923409</v>
      </c>
      <c r="F34" s="78">
        <f t="shared" si="19"/>
        <v>2.3130404539376199</v>
      </c>
      <c r="G34" s="78">
        <f t="shared" si="19"/>
        <v>2.4716700225489721</v>
      </c>
      <c r="H34" s="78">
        <f t="shared" si="19"/>
        <v>2.9217353102369938</v>
      </c>
      <c r="I34" s="78">
        <f t="shared" si="19"/>
        <v>3.1172554761998228</v>
      </c>
      <c r="J34" s="78">
        <f t="shared" si="19"/>
        <v>9.2337165170747415</v>
      </c>
      <c r="K34" s="78">
        <f t="shared" si="19"/>
        <v>2.2355701994995179</v>
      </c>
      <c r="L34" s="78">
        <f t="shared" si="19"/>
        <v>2.460602843343529</v>
      </c>
      <c r="M34" s="78">
        <f t="shared" si="19"/>
        <v>2.3019732747321768</v>
      </c>
      <c r="N34" s="78">
        <f>(N19-N33)/(N30/1000000)</f>
        <v>2.2355701994995179</v>
      </c>
      <c r="O34" s="95"/>
      <c r="P34" s="95"/>
    </row>
    <row r="35" spans="2:16" s="12" customFormat="1">
      <c r="B35" s="20"/>
      <c r="C35" s="20"/>
      <c r="D35" s="20"/>
      <c r="E35" s="74"/>
      <c r="F35" s="74"/>
      <c r="G35" s="76"/>
      <c r="H35" s="76"/>
      <c r="I35" s="76"/>
      <c r="J35" s="76"/>
      <c r="K35" s="76"/>
      <c r="L35" s="76"/>
      <c r="M35" s="76"/>
      <c r="N35" s="76"/>
      <c r="O35" s="95"/>
      <c r="P35" s="95"/>
    </row>
    <row r="36" spans="2:16" s="12" customFormat="1">
      <c r="B36" s="20"/>
      <c r="C36" s="20"/>
      <c r="D36" s="20"/>
      <c r="E36" s="74"/>
      <c r="F36" s="74"/>
      <c r="G36" s="76"/>
      <c r="H36" s="76"/>
      <c r="I36" s="76"/>
      <c r="J36" s="76"/>
      <c r="K36" s="76"/>
      <c r="L36" s="76"/>
      <c r="M36" s="76"/>
      <c r="N36" s="76"/>
      <c r="O36" s="95"/>
      <c r="P36" s="95"/>
    </row>
    <row r="37" spans="2:16" s="12" customFormat="1">
      <c r="B37" s="2" t="s">
        <v>197</v>
      </c>
      <c r="C37" s="3" t="s">
        <v>211</v>
      </c>
      <c r="D37" s="3" t="s">
        <v>189</v>
      </c>
      <c r="E37" s="3" t="s">
        <v>180</v>
      </c>
      <c r="F37" s="3" t="s">
        <v>63</v>
      </c>
      <c r="G37" s="3" t="s">
        <v>76</v>
      </c>
      <c r="H37" s="3" t="s">
        <v>62</v>
      </c>
      <c r="I37" s="3" t="s">
        <v>61</v>
      </c>
      <c r="J37" s="3" t="s">
        <v>181</v>
      </c>
      <c r="K37" s="3" t="s">
        <v>67</v>
      </c>
      <c r="L37" s="3" t="s">
        <v>66</v>
      </c>
      <c r="M37" s="3" t="s">
        <v>65</v>
      </c>
      <c r="N37" s="3" t="s">
        <v>64</v>
      </c>
      <c r="O37" s="95"/>
      <c r="P37" s="95"/>
    </row>
    <row r="38" spans="2:16" s="12" customFormat="1">
      <c r="B38" s="120" t="str">
        <f>+B21</f>
        <v>Total net profit</v>
      </c>
      <c r="C38" s="58">
        <f t="shared" ref="C38:N38" si="20">C21</f>
        <v>897</v>
      </c>
      <c r="D38" s="58">
        <f t="shared" si="20"/>
        <v>910</v>
      </c>
      <c r="E38" s="58">
        <f t="shared" si="20"/>
        <v>2874</v>
      </c>
      <c r="F38" s="58">
        <f t="shared" si="20"/>
        <v>273</v>
      </c>
      <c r="G38" s="58">
        <f t="shared" si="20"/>
        <v>635</v>
      </c>
      <c r="H38" s="58">
        <f t="shared" si="20"/>
        <v>737</v>
      </c>
      <c r="I38" s="58">
        <f t="shared" si="20"/>
        <v>1229</v>
      </c>
      <c r="J38" s="58">
        <f t="shared" si="20"/>
        <v>6585</v>
      </c>
      <c r="K38" s="58">
        <f t="shared" si="20"/>
        <v>519</v>
      </c>
      <c r="L38" s="58">
        <f t="shared" si="20"/>
        <v>631</v>
      </c>
      <c r="M38" s="58">
        <f t="shared" si="20"/>
        <v>4906</v>
      </c>
      <c r="N38" s="58">
        <f t="shared" si="20"/>
        <v>529</v>
      </c>
      <c r="O38" s="95"/>
      <c r="P38" s="95"/>
    </row>
    <row r="39" spans="2:16" s="12" customFormat="1">
      <c r="B39" s="64" t="s">
        <v>196</v>
      </c>
      <c r="C39" s="20"/>
      <c r="D39" s="20"/>
      <c r="E39" s="74"/>
      <c r="F39" s="74"/>
      <c r="G39" s="76"/>
      <c r="H39" s="76"/>
      <c r="I39" s="76"/>
      <c r="J39" s="76"/>
      <c r="K39" s="76"/>
      <c r="L39" s="76"/>
      <c r="M39" s="76"/>
      <c r="N39" s="76"/>
      <c r="O39" s="95"/>
      <c r="P39" s="95"/>
    </row>
    <row r="40" spans="2:16" s="12" customFormat="1">
      <c r="B40" s="64" t="s">
        <v>198</v>
      </c>
      <c r="C40" s="20"/>
      <c r="D40" s="20"/>
      <c r="E40" s="74"/>
      <c r="F40" s="74"/>
      <c r="G40" s="76"/>
      <c r="H40" s="76"/>
      <c r="I40" s="76"/>
      <c r="J40" s="76"/>
      <c r="K40" s="76"/>
      <c r="L40" s="76"/>
      <c r="M40" s="76"/>
      <c r="N40" s="76"/>
      <c r="O40" s="95"/>
      <c r="P40" s="95"/>
    </row>
    <row r="41" spans="2:16" s="12" customFormat="1">
      <c r="B41" s="20" t="s">
        <v>200</v>
      </c>
      <c r="C41" s="74">
        <v>28</v>
      </c>
      <c r="D41" s="74">
        <v>0</v>
      </c>
      <c r="E41" s="74">
        <v>38</v>
      </c>
      <c r="F41" s="74">
        <v>19</v>
      </c>
      <c r="G41" s="74">
        <v>0</v>
      </c>
      <c r="H41" s="74">
        <v>15</v>
      </c>
      <c r="I41" s="74">
        <v>0</v>
      </c>
      <c r="J41" s="74">
        <v>-61</v>
      </c>
      <c r="K41" s="74">
        <v>33</v>
      </c>
      <c r="L41" s="74">
        <v>0</v>
      </c>
      <c r="M41" s="74">
        <v>-66</v>
      </c>
      <c r="N41" s="74">
        <v>0</v>
      </c>
      <c r="O41" s="95"/>
      <c r="P41" s="95"/>
    </row>
    <row r="42" spans="2:16" s="12" customFormat="1">
      <c r="B42" s="20" t="s">
        <v>209</v>
      </c>
      <c r="C42" s="74">
        <v>0</v>
      </c>
      <c r="D42" s="74">
        <v>-8</v>
      </c>
      <c r="E42" s="74">
        <v>0</v>
      </c>
      <c r="F42" s="74">
        <v>0</v>
      </c>
      <c r="G42" s="74">
        <v>0</v>
      </c>
      <c r="H42" s="74">
        <v>0</v>
      </c>
      <c r="I42" s="74">
        <v>0</v>
      </c>
      <c r="J42" s="74">
        <v>0</v>
      </c>
      <c r="K42" s="74">
        <v>0</v>
      </c>
      <c r="L42" s="74">
        <v>0</v>
      </c>
      <c r="M42" s="74">
        <v>0</v>
      </c>
      <c r="N42" s="74">
        <v>0</v>
      </c>
      <c r="O42" s="95"/>
      <c r="P42" s="95"/>
    </row>
    <row r="43" spans="2:16" s="12" customFormat="1">
      <c r="B43" s="20" t="s">
        <v>199</v>
      </c>
      <c r="C43" s="74">
        <v>-6</v>
      </c>
      <c r="D43" s="74">
        <v>0</v>
      </c>
      <c r="E43" s="74">
        <v>-15</v>
      </c>
      <c r="F43" s="74">
        <v>-11</v>
      </c>
      <c r="G43" s="74">
        <v>0</v>
      </c>
      <c r="H43" s="74">
        <v>0</v>
      </c>
      <c r="I43" s="74">
        <v>0</v>
      </c>
      <c r="J43" s="74">
        <v>15</v>
      </c>
      <c r="K43" s="74">
        <v>-13</v>
      </c>
      <c r="L43" s="74">
        <v>0</v>
      </c>
      <c r="M43" s="74">
        <v>0</v>
      </c>
      <c r="N43" s="74">
        <v>0</v>
      </c>
      <c r="O43" s="95"/>
      <c r="P43" s="95"/>
    </row>
    <row r="44" spans="2:16" s="12" customFormat="1">
      <c r="B44" s="35" t="s">
        <v>201</v>
      </c>
      <c r="C44" s="51">
        <f>SUM(C41:C43)</f>
        <v>22</v>
      </c>
      <c r="D44" s="51">
        <f>SUM(D41:D43)</f>
        <v>-8</v>
      </c>
      <c r="E44" s="51">
        <f>SUM(E41:E43)</f>
        <v>23</v>
      </c>
      <c r="F44" s="51">
        <f t="shared" ref="F44:N44" si="21">SUM(F41:F43)</f>
        <v>8</v>
      </c>
      <c r="G44" s="51">
        <f t="shared" si="21"/>
        <v>0</v>
      </c>
      <c r="H44" s="51">
        <f t="shared" si="21"/>
        <v>15</v>
      </c>
      <c r="I44" s="51">
        <f t="shared" si="21"/>
        <v>0</v>
      </c>
      <c r="J44" s="51">
        <f t="shared" si="21"/>
        <v>-46</v>
      </c>
      <c r="K44" s="51">
        <f t="shared" si="21"/>
        <v>20</v>
      </c>
      <c r="L44" s="51">
        <f t="shared" si="21"/>
        <v>0</v>
      </c>
      <c r="M44" s="51">
        <f t="shared" si="21"/>
        <v>-66</v>
      </c>
      <c r="N44" s="51">
        <f t="shared" si="21"/>
        <v>0</v>
      </c>
      <c r="O44" s="95"/>
      <c r="P44" s="95"/>
    </row>
    <row r="45" spans="2:16" s="12" customFormat="1">
      <c r="B45" s="64" t="s">
        <v>202</v>
      </c>
      <c r="C45" s="20"/>
      <c r="D45" s="20"/>
      <c r="E45" s="74"/>
      <c r="F45" s="74"/>
      <c r="G45" s="76"/>
      <c r="H45" s="76"/>
      <c r="I45" s="76"/>
      <c r="J45" s="76"/>
      <c r="K45" s="76"/>
      <c r="L45" s="76"/>
      <c r="M45" s="76"/>
      <c r="N45" s="76"/>
      <c r="O45" s="95"/>
      <c r="P45" s="95"/>
    </row>
    <row r="46" spans="2:16" s="12" customFormat="1">
      <c r="B46" s="20" t="s">
        <v>203</v>
      </c>
      <c r="C46" s="74">
        <v>-27</v>
      </c>
      <c r="D46" s="74">
        <v>44</v>
      </c>
      <c r="E46" s="74">
        <v>75</v>
      </c>
      <c r="F46" s="74">
        <v>17</v>
      </c>
      <c r="G46" s="74">
        <v>8</v>
      </c>
      <c r="H46" s="74">
        <v>27</v>
      </c>
      <c r="I46" s="74">
        <v>23</v>
      </c>
      <c r="J46" s="74">
        <v>165</v>
      </c>
      <c r="K46" s="74">
        <v>89</v>
      </c>
      <c r="L46" s="74">
        <v>11</v>
      </c>
      <c r="M46" s="74">
        <v>30</v>
      </c>
      <c r="N46" s="74">
        <v>35</v>
      </c>
      <c r="O46" s="95"/>
      <c r="P46" s="95"/>
    </row>
    <row r="47" spans="2:16" s="12" customFormat="1" ht="15.75">
      <c r="B47" s="20" t="s">
        <v>204</v>
      </c>
      <c r="C47" s="74">
        <v>-240</v>
      </c>
      <c r="D47" s="74">
        <v>-561</v>
      </c>
      <c r="E47" s="74">
        <v>-15</v>
      </c>
      <c r="F47" s="74">
        <v>-302</v>
      </c>
      <c r="G47" s="74">
        <v>225</v>
      </c>
      <c r="H47" s="74">
        <v>23</v>
      </c>
      <c r="I47" s="74">
        <v>39</v>
      </c>
      <c r="J47" s="74">
        <v>-502</v>
      </c>
      <c r="K47" s="74">
        <v>6</v>
      </c>
      <c r="L47" s="74">
        <v>-241</v>
      </c>
      <c r="M47" s="74">
        <v>-272</v>
      </c>
      <c r="N47" s="74">
        <v>5</v>
      </c>
      <c r="O47" s="95"/>
      <c r="P47" s="95"/>
    </row>
    <row r="48" spans="2:16" s="12" customFormat="1">
      <c r="B48" s="20" t="s">
        <v>205</v>
      </c>
      <c r="C48" s="74">
        <v>532</v>
      </c>
      <c r="D48" s="74">
        <v>1590</v>
      </c>
      <c r="E48" s="74">
        <v>282</v>
      </c>
      <c r="F48" s="74">
        <v>1053</v>
      </c>
      <c r="G48" s="74">
        <v>-654</v>
      </c>
      <c r="H48" s="74">
        <v>-15</v>
      </c>
      <c r="I48" s="74">
        <v>-102</v>
      </c>
      <c r="J48" s="74">
        <v>1552</v>
      </c>
      <c r="K48" s="74">
        <v>81</v>
      </c>
      <c r="L48" s="74">
        <v>730</v>
      </c>
      <c r="M48" s="74">
        <v>836</v>
      </c>
      <c r="N48" s="74">
        <v>-95</v>
      </c>
      <c r="O48" s="95"/>
      <c r="P48" s="95"/>
    </row>
    <row r="49" spans="2:16" s="12" customFormat="1" ht="15.75">
      <c r="B49" s="20" t="s">
        <v>206</v>
      </c>
      <c r="C49" s="74">
        <v>46</v>
      </c>
      <c r="D49" s="74">
        <v>111</v>
      </c>
      <c r="E49" s="74">
        <v>-5</v>
      </c>
      <c r="F49" s="74">
        <v>64</v>
      </c>
      <c r="G49" s="74">
        <v>-50</v>
      </c>
      <c r="H49" s="74">
        <v>-5</v>
      </c>
      <c r="I49" s="74">
        <v>-14</v>
      </c>
      <c r="J49" s="74">
        <v>99</v>
      </c>
      <c r="K49" s="74">
        <v>-21</v>
      </c>
      <c r="L49" s="74">
        <v>44</v>
      </c>
      <c r="M49" s="74">
        <v>72</v>
      </c>
      <c r="N49" s="74">
        <v>4</v>
      </c>
      <c r="O49" s="95"/>
      <c r="P49" s="95"/>
    </row>
    <row r="50" spans="2:16" s="12" customFormat="1">
      <c r="B50" s="20" t="s">
        <v>207</v>
      </c>
      <c r="C50" s="74">
        <v>0</v>
      </c>
      <c r="D50" s="74">
        <v>0</v>
      </c>
      <c r="E50" s="74">
        <v>-3</v>
      </c>
      <c r="F50" s="74">
        <v>0</v>
      </c>
      <c r="G50" s="74">
        <v>0</v>
      </c>
      <c r="H50" s="74">
        <v>0</v>
      </c>
      <c r="I50" s="74">
        <v>-3</v>
      </c>
      <c r="J50" s="74">
        <v>-254</v>
      </c>
      <c r="K50" s="74">
        <v>0</v>
      </c>
      <c r="L50" s="74">
        <v>0</v>
      </c>
      <c r="M50" s="74">
        <v>-283</v>
      </c>
      <c r="N50" s="74">
        <v>29</v>
      </c>
      <c r="O50" s="95"/>
      <c r="P50" s="95"/>
    </row>
    <row r="51" spans="2:16" s="12" customFormat="1">
      <c r="B51" s="35" t="s">
        <v>201</v>
      </c>
      <c r="C51" s="51">
        <f>SUM(C46:C50)</f>
        <v>311</v>
      </c>
      <c r="D51" s="51">
        <f>SUM(D46:D50)</f>
        <v>1184</v>
      </c>
      <c r="E51" s="51">
        <f>SUM(E46:E50)</f>
        <v>334</v>
      </c>
      <c r="F51" s="51">
        <f t="shared" ref="F51:N51" si="22">SUM(F46:F50)</f>
        <v>832</v>
      </c>
      <c r="G51" s="51">
        <f t="shared" si="22"/>
        <v>-471</v>
      </c>
      <c r="H51" s="51">
        <f t="shared" si="22"/>
        <v>30</v>
      </c>
      <c r="I51" s="51">
        <f t="shared" si="22"/>
        <v>-57</v>
      </c>
      <c r="J51" s="51">
        <f t="shared" si="22"/>
        <v>1060</v>
      </c>
      <c r="K51" s="51">
        <f t="shared" si="22"/>
        <v>155</v>
      </c>
      <c r="L51" s="51">
        <f t="shared" si="22"/>
        <v>544</v>
      </c>
      <c r="M51" s="51">
        <f t="shared" si="22"/>
        <v>383</v>
      </c>
      <c r="N51" s="51">
        <f t="shared" si="22"/>
        <v>-22</v>
      </c>
      <c r="O51" s="95"/>
      <c r="P51" s="95"/>
    </row>
    <row r="52" spans="2:16" s="12" customFormat="1">
      <c r="B52" s="35" t="s">
        <v>208</v>
      </c>
      <c r="C52" s="51">
        <f>C44+C51</f>
        <v>333</v>
      </c>
      <c r="D52" s="51">
        <f>D44+D51</f>
        <v>1176</v>
      </c>
      <c r="E52" s="51">
        <f>E44+E51</f>
        <v>357</v>
      </c>
      <c r="F52" s="51">
        <f t="shared" ref="F52:N52" si="23">F44+F51</f>
        <v>840</v>
      </c>
      <c r="G52" s="51">
        <f t="shared" si="23"/>
        <v>-471</v>
      </c>
      <c r="H52" s="51">
        <f t="shared" si="23"/>
        <v>45</v>
      </c>
      <c r="I52" s="51">
        <f t="shared" si="23"/>
        <v>-57</v>
      </c>
      <c r="J52" s="51">
        <f t="shared" si="23"/>
        <v>1014</v>
      </c>
      <c r="K52" s="51">
        <f t="shared" si="23"/>
        <v>175</v>
      </c>
      <c r="L52" s="51">
        <f t="shared" si="23"/>
        <v>544</v>
      </c>
      <c r="M52" s="51">
        <f t="shared" si="23"/>
        <v>317</v>
      </c>
      <c r="N52" s="51">
        <f t="shared" si="23"/>
        <v>-22</v>
      </c>
      <c r="O52" s="95"/>
      <c r="P52" s="95"/>
    </row>
    <row r="53" spans="2:16" s="12" customFormat="1">
      <c r="B53" s="35" t="s">
        <v>91</v>
      </c>
      <c r="C53" s="51">
        <f>C38+C52</f>
        <v>1230</v>
      </c>
      <c r="D53" s="51">
        <f>D38+D52</f>
        <v>2086</v>
      </c>
      <c r="E53" s="51">
        <f>E38+E52</f>
        <v>3231</v>
      </c>
      <c r="F53" s="51">
        <f t="shared" ref="F53:N53" si="24">F38+F52</f>
        <v>1113</v>
      </c>
      <c r="G53" s="51">
        <f t="shared" si="24"/>
        <v>164</v>
      </c>
      <c r="H53" s="51">
        <f t="shared" si="24"/>
        <v>782</v>
      </c>
      <c r="I53" s="51">
        <f t="shared" si="24"/>
        <v>1172</v>
      </c>
      <c r="J53" s="51">
        <f t="shared" si="24"/>
        <v>7599</v>
      </c>
      <c r="K53" s="51">
        <f t="shared" si="24"/>
        <v>694</v>
      </c>
      <c r="L53" s="51">
        <f t="shared" si="24"/>
        <v>1175</v>
      </c>
      <c r="M53" s="51">
        <f t="shared" si="24"/>
        <v>5223</v>
      </c>
      <c r="N53" s="51">
        <f t="shared" si="24"/>
        <v>507</v>
      </c>
      <c r="O53" s="95"/>
      <c r="P53" s="95"/>
    </row>
    <row r="54" spans="2:16" s="12" customFormat="1">
      <c r="B54" s="20"/>
      <c r="C54" s="20"/>
      <c r="D54" s="20"/>
      <c r="E54" s="74"/>
      <c r="F54" s="74"/>
      <c r="G54" s="76"/>
      <c r="H54" s="76"/>
      <c r="I54" s="76"/>
      <c r="J54" s="76"/>
      <c r="K54" s="76"/>
      <c r="L54" s="76"/>
      <c r="M54" s="76"/>
      <c r="N54" s="76"/>
      <c r="O54" s="95"/>
      <c r="P54" s="95"/>
    </row>
    <row r="55" spans="2:16" s="12" customFormat="1">
      <c r="B55" s="20"/>
      <c r="C55" s="20"/>
      <c r="D55" s="20"/>
      <c r="E55" s="74"/>
      <c r="F55" s="74"/>
      <c r="G55" s="76"/>
      <c r="H55" s="76"/>
      <c r="I55" s="76"/>
      <c r="J55" s="76"/>
      <c r="K55" s="76"/>
      <c r="L55" s="76"/>
      <c r="M55" s="76"/>
      <c r="N55" s="76"/>
      <c r="O55" s="95"/>
      <c r="P55" s="95"/>
    </row>
    <row r="56" spans="2:16">
      <c r="B56" s="4" t="s">
        <v>68</v>
      </c>
      <c r="C56" s="3" t="s">
        <v>211</v>
      </c>
      <c r="D56" s="3" t="s">
        <v>189</v>
      </c>
      <c r="E56" s="3" t="s">
        <v>180</v>
      </c>
      <c r="F56" s="3" t="s">
        <v>63</v>
      </c>
      <c r="G56" s="3" t="s">
        <v>76</v>
      </c>
      <c r="H56" s="3" t="s">
        <v>62</v>
      </c>
      <c r="I56" s="3" t="s">
        <v>61</v>
      </c>
      <c r="J56" s="3" t="s">
        <v>181</v>
      </c>
      <c r="K56" s="3" t="s">
        <v>67</v>
      </c>
      <c r="L56" s="3" t="s">
        <v>66</v>
      </c>
      <c r="M56" s="3" t="s">
        <v>65</v>
      </c>
      <c r="N56" s="3" t="s">
        <v>64</v>
      </c>
    </row>
    <row r="57" spans="2:16" s="12" customFormat="1">
      <c r="B57" s="20" t="s">
        <v>69</v>
      </c>
      <c r="C57" s="46">
        <f>C63-C62-C60-C58</f>
        <v>1624</v>
      </c>
      <c r="D57" s="46">
        <f>D63-D62-D60-D58</f>
        <v>1614</v>
      </c>
      <c r="E57" s="46">
        <f t="shared" ref="E57" si="25">E63-E62-E60-E58</f>
        <v>5382</v>
      </c>
      <c r="F57" s="46">
        <f>F63-F62-F60-F58</f>
        <v>1248</v>
      </c>
      <c r="G57" s="46">
        <f>G63-G62-G60-G58</f>
        <v>1240</v>
      </c>
      <c r="H57" s="46">
        <f>H63-H62-H60-H58</f>
        <v>1416</v>
      </c>
      <c r="I57" s="46">
        <f>I63-I62-I60-I58</f>
        <v>1478</v>
      </c>
      <c r="J57" s="47">
        <f>SUM(K57:N57)</f>
        <v>4565</v>
      </c>
      <c r="K57" s="46">
        <f>K63-K62-K60-K58</f>
        <v>1166</v>
      </c>
      <c r="L57" s="46">
        <f>L63-L62-L60-L58</f>
        <v>1227</v>
      </c>
      <c r="M57" s="46">
        <f>M63-M62-M60-M58</f>
        <v>1127</v>
      </c>
      <c r="N57" s="46">
        <f>N63-N62-N60-N58</f>
        <v>1045</v>
      </c>
      <c r="O57" s="95"/>
      <c r="P57" s="95"/>
    </row>
    <row r="58" spans="2:16" s="12" customFormat="1">
      <c r="B58" s="18" t="s">
        <v>70</v>
      </c>
      <c r="C58" s="46">
        <v>-251</v>
      </c>
      <c r="D58" s="46">
        <v>-249</v>
      </c>
      <c r="E58" s="47">
        <f>SUM(F58:I58)</f>
        <v>-997</v>
      </c>
      <c r="F58" s="46">
        <v>-246</v>
      </c>
      <c r="G58" s="46">
        <v>-247</v>
      </c>
      <c r="H58" s="47">
        <v>-253</v>
      </c>
      <c r="I58" s="47">
        <v>-251</v>
      </c>
      <c r="J58" s="47">
        <f>SUM(K58:N58)</f>
        <v>-865</v>
      </c>
      <c r="K58" s="47">
        <v>-250</v>
      </c>
      <c r="L58" s="47">
        <v>-247</v>
      </c>
      <c r="M58" s="47">
        <v>-192</v>
      </c>
      <c r="N58" s="47">
        <v>-176</v>
      </c>
      <c r="O58" s="95"/>
      <c r="P58" s="95"/>
    </row>
    <row r="59" spans="2:16" s="12" customFormat="1">
      <c r="B59" s="18" t="s">
        <v>71</v>
      </c>
      <c r="C59" s="46">
        <f t="shared" ref="C59:D59" si="26">SUM(C57:C58)</f>
        <v>1373</v>
      </c>
      <c r="D59" s="46">
        <f t="shared" si="26"/>
        <v>1365</v>
      </c>
      <c r="E59" s="46">
        <f t="shared" ref="E59:F59" si="27">SUM(E57:E58)</f>
        <v>4385</v>
      </c>
      <c r="F59" s="46">
        <f t="shared" si="27"/>
        <v>1002</v>
      </c>
      <c r="G59" s="46">
        <f>SUM(G57:G58)</f>
        <v>993</v>
      </c>
      <c r="H59" s="46">
        <f t="shared" ref="H59:N59" si="28">SUM(H57:H58)</f>
        <v>1163</v>
      </c>
      <c r="I59" s="46">
        <f t="shared" si="28"/>
        <v>1227</v>
      </c>
      <c r="J59" s="46">
        <f t="shared" si="28"/>
        <v>3700</v>
      </c>
      <c r="K59" s="46">
        <f t="shared" si="28"/>
        <v>916</v>
      </c>
      <c r="L59" s="46">
        <f t="shared" si="28"/>
        <v>980</v>
      </c>
      <c r="M59" s="46">
        <f t="shared" si="28"/>
        <v>935</v>
      </c>
      <c r="N59" s="46">
        <f t="shared" si="28"/>
        <v>869</v>
      </c>
      <c r="O59" s="95"/>
      <c r="P59" s="95"/>
    </row>
    <row r="60" spans="2:16" s="12" customFormat="1">
      <c r="B60" s="18" t="s">
        <v>72</v>
      </c>
      <c r="C60" s="46">
        <v>-80</v>
      </c>
      <c r="D60" s="46">
        <v>-74</v>
      </c>
      <c r="E60" s="47">
        <f t="shared" ref="E60" si="29">SUM(F60:I60)</f>
        <v>-294</v>
      </c>
      <c r="F60" s="46">
        <v>-74</v>
      </c>
      <c r="G60" s="46">
        <v>-73</v>
      </c>
      <c r="H60" s="47">
        <v>-74</v>
      </c>
      <c r="I60" s="47">
        <v>-73</v>
      </c>
      <c r="J60" s="47">
        <f t="shared" ref="J60" si="30">SUM(K60:N60)</f>
        <v>-204</v>
      </c>
      <c r="K60" s="47">
        <v>-75</v>
      </c>
      <c r="L60" s="47">
        <v>-65</v>
      </c>
      <c r="M60" s="47">
        <v>-36</v>
      </c>
      <c r="N60" s="47">
        <v>-28</v>
      </c>
      <c r="O60" s="95"/>
      <c r="P60" s="95"/>
    </row>
    <row r="61" spans="2:16" s="12" customFormat="1">
      <c r="B61" s="18" t="s">
        <v>45</v>
      </c>
      <c r="C61" s="46">
        <f t="shared" ref="C61:D61" si="31">SUM(C59:C60)</f>
        <v>1293</v>
      </c>
      <c r="D61" s="46">
        <f t="shared" si="31"/>
        <v>1291</v>
      </c>
      <c r="E61" s="46">
        <f t="shared" ref="E61:F61" si="32">SUM(E59:E60)</f>
        <v>4091</v>
      </c>
      <c r="F61" s="46">
        <f t="shared" si="32"/>
        <v>928</v>
      </c>
      <c r="G61" s="46">
        <f>SUM(G59:G60)</f>
        <v>920</v>
      </c>
      <c r="H61" s="46">
        <f t="shared" ref="H61:N61" si="33">SUM(H59:H60)</f>
        <v>1089</v>
      </c>
      <c r="I61" s="46">
        <f t="shared" si="33"/>
        <v>1154</v>
      </c>
      <c r="J61" s="46">
        <f t="shared" si="33"/>
        <v>3496</v>
      </c>
      <c r="K61" s="46">
        <f t="shared" si="33"/>
        <v>841</v>
      </c>
      <c r="L61" s="46">
        <f t="shared" si="33"/>
        <v>915</v>
      </c>
      <c r="M61" s="46">
        <f t="shared" si="33"/>
        <v>899</v>
      </c>
      <c r="N61" s="46">
        <f t="shared" si="33"/>
        <v>841</v>
      </c>
      <c r="O61" s="95"/>
      <c r="P61" s="95"/>
    </row>
    <row r="62" spans="2:16" s="12" customFormat="1">
      <c r="B62" s="18" t="s">
        <v>19</v>
      </c>
      <c r="C62" s="49">
        <f t="shared" ref="C62:N62" si="34">C13</f>
        <v>-32</v>
      </c>
      <c r="D62" s="49">
        <f t="shared" si="34"/>
        <v>-18</v>
      </c>
      <c r="E62" s="49">
        <f t="shared" si="34"/>
        <v>-69</v>
      </c>
      <c r="F62" s="49">
        <f t="shared" si="34"/>
        <v>-314</v>
      </c>
      <c r="G62" s="49">
        <f t="shared" si="34"/>
        <v>-45</v>
      </c>
      <c r="H62" s="53">
        <f t="shared" si="34"/>
        <v>-76</v>
      </c>
      <c r="I62" s="53">
        <f t="shared" si="34"/>
        <v>366</v>
      </c>
      <c r="J62" s="53">
        <f t="shared" si="34"/>
        <v>-391</v>
      </c>
      <c r="K62" s="53">
        <f t="shared" si="34"/>
        <v>-118</v>
      </c>
      <c r="L62" s="53">
        <f t="shared" si="34"/>
        <v>-51</v>
      </c>
      <c r="M62" s="53">
        <f t="shared" si="34"/>
        <v>-107</v>
      </c>
      <c r="N62" s="53">
        <f t="shared" si="34"/>
        <v>-115</v>
      </c>
      <c r="O62" s="95"/>
      <c r="P62" s="95"/>
    </row>
    <row r="63" spans="2:16" s="12" customFormat="1">
      <c r="B63" s="48" t="s">
        <v>7</v>
      </c>
      <c r="C63" s="39">
        <f t="shared" ref="C63:N63" si="35">C14</f>
        <v>1261</v>
      </c>
      <c r="D63" s="39">
        <f t="shared" si="35"/>
        <v>1273</v>
      </c>
      <c r="E63" s="39">
        <f t="shared" si="35"/>
        <v>4022</v>
      </c>
      <c r="F63" s="39">
        <f t="shared" si="35"/>
        <v>614</v>
      </c>
      <c r="G63" s="39">
        <f t="shared" si="35"/>
        <v>875</v>
      </c>
      <c r="H63" s="39">
        <f t="shared" si="35"/>
        <v>1013</v>
      </c>
      <c r="I63" s="39">
        <f t="shared" si="35"/>
        <v>1520</v>
      </c>
      <c r="J63" s="39">
        <f t="shared" si="35"/>
        <v>3105</v>
      </c>
      <c r="K63" s="39">
        <f t="shared" si="35"/>
        <v>723</v>
      </c>
      <c r="L63" s="39">
        <f t="shared" si="35"/>
        <v>864</v>
      </c>
      <c r="M63" s="39">
        <f t="shared" si="35"/>
        <v>792</v>
      </c>
      <c r="N63" s="39">
        <f t="shared" si="35"/>
        <v>726</v>
      </c>
      <c r="O63" s="95"/>
      <c r="P63" s="95"/>
    </row>
    <row r="64" spans="2:16" s="12" customFormat="1">
      <c r="B64" s="18" t="s">
        <v>14</v>
      </c>
      <c r="C64" s="87">
        <f>C57/(-C15-C16)</f>
        <v>23.2</v>
      </c>
      <c r="D64" s="87">
        <f>D57/(-D15-D16)</f>
        <v>26.032258064516128</v>
      </c>
      <c r="E64" s="87">
        <f t="shared" ref="E64:N64" si="36">E57/(-E15-E16)</f>
        <v>23.4</v>
      </c>
      <c r="F64" s="87">
        <f t="shared" si="36"/>
        <v>21.894736842105264</v>
      </c>
      <c r="G64" s="87">
        <f t="shared" si="36"/>
        <v>18.787878787878789</v>
      </c>
      <c r="H64" s="87">
        <f t="shared" si="36"/>
        <v>25.285714285714285</v>
      </c>
      <c r="I64" s="87">
        <f t="shared" si="36"/>
        <v>28.980392156862745</v>
      </c>
      <c r="J64" s="87">
        <f t="shared" si="36"/>
        <v>21.842105263157894</v>
      </c>
      <c r="K64" s="87">
        <f t="shared" si="36"/>
        <v>22</v>
      </c>
      <c r="L64" s="87">
        <f t="shared" si="36"/>
        <v>26.673913043478262</v>
      </c>
      <c r="M64" s="87">
        <f t="shared" si="36"/>
        <v>17.888888888888889</v>
      </c>
      <c r="N64" s="87">
        <f t="shared" si="36"/>
        <v>22.23404255319149</v>
      </c>
      <c r="O64" s="95"/>
      <c r="P64" s="95"/>
    </row>
    <row r="65" spans="2:16" s="12" customFormat="1">
      <c r="B65" s="18" t="s">
        <v>145</v>
      </c>
      <c r="C65" s="88">
        <f t="shared" ref="C65" si="37">C57/C4</f>
        <v>0.18483951741406784</v>
      </c>
      <c r="D65" s="88">
        <f t="shared" ref="D65:N65" si="38">D57/D4</f>
        <v>0.18817768450507169</v>
      </c>
      <c r="E65" s="88">
        <f t="shared" si="38"/>
        <v>0.17041892277001994</v>
      </c>
      <c r="F65" s="88">
        <f t="shared" si="38"/>
        <v>0.16190970420342501</v>
      </c>
      <c r="G65" s="88">
        <f t="shared" si="38"/>
        <v>0.16963064295485636</v>
      </c>
      <c r="H65" s="88">
        <f t="shared" si="38"/>
        <v>0.17132486388384754</v>
      </c>
      <c r="I65" s="88">
        <f t="shared" si="38"/>
        <v>0.17811520848397205</v>
      </c>
      <c r="J65" s="88">
        <f t="shared" si="38"/>
        <v>0.16817093387364154</v>
      </c>
      <c r="K65" s="88">
        <f t="shared" si="38"/>
        <v>0.15684691955878396</v>
      </c>
      <c r="L65" s="88">
        <f t="shared" si="38"/>
        <v>0.17350113122171945</v>
      </c>
      <c r="M65" s="88">
        <f t="shared" si="38"/>
        <v>0.17221882640586797</v>
      </c>
      <c r="N65" s="88">
        <f t="shared" si="38"/>
        <v>0.17145200984413453</v>
      </c>
      <c r="O65" s="95"/>
      <c r="P65" s="95"/>
    </row>
    <row r="66" spans="2:16" s="12" customFormat="1">
      <c r="B66" s="18" t="s">
        <v>144</v>
      </c>
      <c r="C66" s="88">
        <f t="shared" ref="C66" si="39">C59/C4</f>
        <v>0.15627134076940588</v>
      </c>
      <c r="D66" s="88">
        <f t="shared" ref="D66:N66" si="40">D59/D4</f>
        <v>0.15914655473941938</v>
      </c>
      <c r="E66" s="88">
        <f t="shared" si="40"/>
        <v>0.13884930812830498</v>
      </c>
      <c r="F66" s="88">
        <f t="shared" si="40"/>
        <v>0.12999481058640375</v>
      </c>
      <c r="G66" s="88">
        <f t="shared" si="40"/>
        <v>0.13584131326949384</v>
      </c>
      <c r="H66" s="88">
        <f t="shared" si="40"/>
        <v>0.14071385359951602</v>
      </c>
      <c r="I66" s="88">
        <f t="shared" si="40"/>
        <v>0.14786695589298626</v>
      </c>
      <c r="J66" s="88">
        <f t="shared" si="40"/>
        <v>0.1363050285503776</v>
      </c>
      <c r="K66" s="88">
        <f t="shared" si="40"/>
        <v>0.12321764864137745</v>
      </c>
      <c r="L66" s="88">
        <f t="shared" si="40"/>
        <v>0.13857466063348417</v>
      </c>
      <c r="M66" s="88">
        <f t="shared" si="40"/>
        <v>0.14287897310513448</v>
      </c>
      <c r="N66" s="88">
        <f t="shared" si="40"/>
        <v>0.14257588187038556</v>
      </c>
      <c r="O66" s="95"/>
      <c r="P66" s="95"/>
    </row>
    <row r="67" spans="2:16" s="12" customFormat="1">
      <c r="B67" s="18" t="s">
        <v>143</v>
      </c>
      <c r="C67" s="88">
        <f t="shared" ref="C67" si="41">C61/C4</f>
        <v>0.14716594582290007</v>
      </c>
      <c r="D67" s="88">
        <f t="shared" ref="D67:N67" si="42">D61/D4</f>
        <v>0.15051882942753878</v>
      </c>
      <c r="E67" s="88">
        <f t="shared" si="42"/>
        <v>0.12953991323897279</v>
      </c>
      <c r="F67" s="88">
        <f t="shared" si="42"/>
        <v>0.12039439543331604</v>
      </c>
      <c r="G67" s="88">
        <f t="shared" si="42"/>
        <v>0.12585499316005472</v>
      </c>
      <c r="H67" s="88">
        <f t="shared" si="42"/>
        <v>0.13176043557168785</v>
      </c>
      <c r="I67" s="88">
        <f t="shared" si="42"/>
        <v>0.13906965533863583</v>
      </c>
      <c r="J67" s="88">
        <f t="shared" si="42"/>
        <v>0.12878983238165409</v>
      </c>
      <c r="K67" s="88">
        <f t="shared" si="42"/>
        <v>0.1131288673661555</v>
      </c>
      <c r="L67" s="88">
        <f t="shared" si="42"/>
        <v>0.12938348416289594</v>
      </c>
      <c r="M67" s="88">
        <f t="shared" si="42"/>
        <v>0.13737775061124693</v>
      </c>
      <c r="N67" s="88">
        <f t="shared" si="42"/>
        <v>0.1379819524200164</v>
      </c>
      <c r="O67" s="95"/>
      <c r="P67" s="95"/>
    </row>
    <row r="68" spans="2:16" s="12" customFormat="1">
      <c r="E68" s="46"/>
      <c r="F68" s="46"/>
      <c r="G68" s="46"/>
      <c r="H68" s="47"/>
      <c r="I68" s="47"/>
      <c r="J68" s="47"/>
      <c r="K68" s="47"/>
      <c r="L68" s="47"/>
      <c r="M68" s="47"/>
      <c r="N68" s="47"/>
      <c r="O68" s="95"/>
      <c r="P68" s="95"/>
    </row>
    <row r="69" spans="2:16" s="12" customFormat="1">
      <c r="G69" s="46"/>
      <c r="H69" s="47"/>
      <c r="I69" s="47"/>
      <c r="J69" s="47"/>
      <c r="K69" s="47"/>
      <c r="L69" s="47"/>
      <c r="M69" s="47"/>
      <c r="N69" s="47"/>
      <c r="O69" s="95"/>
      <c r="P69" s="95"/>
    </row>
    <row r="70" spans="2:16">
      <c r="B70" s="4" t="s">
        <v>26</v>
      </c>
      <c r="C70" s="3" t="s">
        <v>211</v>
      </c>
      <c r="D70" s="3" t="s">
        <v>189</v>
      </c>
      <c r="E70" s="3" t="s">
        <v>180</v>
      </c>
      <c r="F70" s="3" t="s">
        <v>63</v>
      </c>
      <c r="G70" s="3" t="s">
        <v>76</v>
      </c>
      <c r="H70" s="3" t="s">
        <v>62</v>
      </c>
      <c r="I70" s="3" t="s">
        <v>61</v>
      </c>
      <c r="J70" s="3" t="s">
        <v>181</v>
      </c>
      <c r="K70" s="3" t="s">
        <v>67</v>
      </c>
      <c r="L70" s="3" t="s">
        <v>66</v>
      </c>
      <c r="M70" s="3" t="s">
        <v>65</v>
      </c>
      <c r="N70" s="3" t="s">
        <v>64</v>
      </c>
    </row>
    <row r="71" spans="2:16" s="12" customFormat="1">
      <c r="B71" s="18" t="s">
        <v>169</v>
      </c>
      <c r="C71" s="18">
        <v>191.3</v>
      </c>
      <c r="D71" s="18">
        <v>209.8</v>
      </c>
      <c r="E71" s="52">
        <v>190</v>
      </c>
      <c r="F71" s="52">
        <v>190</v>
      </c>
      <c r="G71" s="52">
        <v>204</v>
      </c>
      <c r="H71" s="52">
        <v>192.3</v>
      </c>
      <c r="I71" s="52">
        <v>191.9</v>
      </c>
      <c r="J71" s="52">
        <v>179.3</v>
      </c>
      <c r="K71" s="52">
        <v>179.3</v>
      </c>
      <c r="L71" s="52">
        <v>168</v>
      </c>
      <c r="M71" s="52">
        <v>148.69999999999999</v>
      </c>
      <c r="N71" s="52">
        <v>160.6</v>
      </c>
      <c r="O71" s="95"/>
      <c r="P71" s="95"/>
    </row>
    <row r="72" spans="2:16" s="12" customFormat="1">
      <c r="B72" s="18" t="s">
        <v>154</v>
      </c>
      <c r="C72" s="77">
        <v>10.199999999999999</v>
      </c>
      <c r="D72" s="18">
        <v>9.43</v>
      </c>
      <c r="E72" s="84">
        <f>E29</f>
        <v>10.602357678814545</v>
      </c>
      <c r="F72" s="84">
        <v>10.6</v>
      </c>
      <c r="G72" s="84">
        <v>11.51</v>
      </c>
      <c r="H72" s="84">
        <v>11.49</v>
      </c>
      <c r="I72" s="84">
        <v>26.87</v>
      </c>
      <c r="J72" s="84">
        <f>J29</f>
        <v>24.292458355947733</v>
      </c>
      <c r="K72" s="84">
        <v>24.29</v>
      </c>
      <c r="L72" s="84">
        <v>24.38</v>
      </c>
      <c r="M72" s="84">
        <v>24.33</v>
      </c>
      <c r="N72" s="84">
        <v>9.02</v>
      </c>
      <c r="O72" s="95"/>
      <c r="P72" s="95"/>
    </row>
    <row r="73" spans="2:16" s="12" customFormat="1">
      <c r="B73" s="48" t="s">
        <v>26</v>
      </c>
      <c r="C73" s="79">
        <f t="shared" ref="C73:I73" si="43">C71/C72</f>
        <v>18.754901960784316</v>
      </c>
      <c r="D73" s="79">
        <f t="shared" si="43"/>
        <v>22.248144220572641</v>
      </c>
      <c r="E73" s="79">
        <f t="shared" si="43"/>
        <v>17.920542369519833</v>
      </c>
      <c r="F73" s="79">
        <f t="shared" si="43"/>
        <v>17.924528301886792</v>
      </c>
      <c r="G73" s="79">
        <f t="shared" si="43"/>
        <v>17.723718505647263</v>
      </c>
      <c r="H73" s="79">
        <f t="shared" si="43"/>
        <v>16.736292428198436</v>
      </c>
      <c r="I73" s="79">
        <f t="shared" si="43"/>
        <v>7.1417938221064388</v>
      </c>
      <c r="J73" s="79">
        <f>J71/J72</f>
        <v>7.3808915249658309</v>
      </c>
      <c r="K73" s="79">
        <f>K71/K72</f>
        <v>7.3816385343762869</v>
      </c>
      <c r="L73" s="79">
        <f>L71/L72</f>
        <v>6.8908941755537327</v>
      </c>
      <c r="M73" s="79">
        <f t="shared" ref="M73:N73" si="44">M71/M72</f>
        <v>6.1117961364570492</v>
      </c>
      <c r="N73" s="79">
        <f t="shared" si="44"/>
        <v>17.804878048780488</v>
      </c>
      <c r="O73" s="95"/>
      <c r="P73" s="95"/>
    </row>
    <row r="74" spans="2:16" s="12" customFormat="1">
      <c r="B74" s="33"/>
      <c r="C74" s="33"/>
      <c r="D74" s="33"/>
      <c r="E74" s="33"/>
      <c r="F74" s="33"/>
      <c r="G74" s="33"/>
      <c r="H74" s="33"/>
      <c r="I74" s="33"/>
      <c r="J74" s="33"/>
      <c r="K74" s="33"/>
      <c r="L74" s="33"/>
      <c r="M74" s="33"/>
      <c r="N74" s="33"/>
      <c r="O74" s="95"/>
      <c r="P74" s="95"/>
    </row>
    <row r="75" spans="2:16" s="12" customFormat="1" ht="18.75">
      <c r="B75" s="80"/>
      <c r="C75" s="80"/>
      <c r="D75" s="80"/>
      <c r="E75" s="27"/>
      <c r="O75" s="95"/>
      <c r="P75" s="95"/>
    </row>
    <row r="76" spans="2:16">
      <c r="B76" s="4" t="s">
        <v>29</v>
      </c>
      <c r="C76" s="3" t="s">
        <v>211</v>
      </c>
      <c r="D76" s="3" t="s">
        <v>189</v>
      </c>
      <c r="E76" s="3" t="s">
        <v>180</v>
      </c>
      <c r="F76" s="3" t="s">
        <v>63</v>
      </c>
      <c r="G76" s="3" t="s">
        <v>76</v>
      </c>
      <c r="H76" s="3" t="s">
        <v>62</v>
      </c>
      <c r="I76" s="3" t="s">
        <v>61</v>
      </c>
      <c r="J76" s="3" t="s">
        <v>181</v>
      </c>
      <c r="K76" s="3" t="s">
        <v>67</v>
      </c>
      <c r="L76" s="3" t="s">
        <v>66</v>
      </c>
      <c r="M76" s="3" t="s">
        <v>65</v>
      </c>
      <c r="N76" s="3" t="s">
        <v>64</v>
      </c>
    </row>
    <row r="77" spans="2:16" s="12" customFormat="1">
      <c r="B77" s="18" t="s">
        <v>150</v>
      </c>
      <c r="C77" s="38">
        <f>C12+D12+F12+G12</f>
        <v>4432</v>
      </c>
      <c r="D77" s="38">
        <f>D12+F12+G12+H12</f>
        <v>4228</v>
      </c>
      <c r="E77" s="49">
        <v>4091</v>
      </c>
      <c r="F77" s="49">
        <f>F12+G12+H12+I12</f>
        <v>4091</v>
      </c>
      <c r="G77" s="49">
        <f>G12+H12+I12+K12</f>
        <v>4004</v>
      </c>
      <c r="H77" s="49">
        <f>H12+I12+K12+L12</f>
        <v>3999</v>
      </c>
      <c r="I77" s="49">
        <f>I12+K12+L12+M12</f>
        <v>3809</v>
      </c>
      <c r="J77" s="49">
        <v>3496</v>
      </c>
      <c r="K77" s="49">
        <f>K12+L12+M12+N12</f>
        <v>3496</v>
      </c>
      <c r="L77" s="49">
        <v>3360</v>
      </c>
      <c r="M77" s="49">
        <v>3243</v>
      </c>
      <c r="N77" s="49">
        <v>3228</v>
      </c>
      <c r="O77" s="95"/>
      <c r="P77" s="95"/>
    </row>
    <row r="78" spans="2:16" s="12" customFormat="1">
      <c r="B78" s="18" t="s">
        <v>152</v>
      </c>
      <c r="C78" s="38">
        <f>C14+D14+F14+G14</f>
        <v>4023</v>
      </c>
      <c r="D78" s="38">
        <f>D14+F14+G14+H14</f>
        <v>3775</v>
      </c>
      <c r="E78" s="49">
        <f>E14</f>
        <v>4022</v>
      </c>
      <c r="F78" s="49">
        <f>F14+G14+H14+I14</f>
        <v>4022</v>
      </c>
      <c r="G78" s="49">
        <f>G14+H14+I14+K14</f>
        <v>4131</v>
      </c>
      <c r="H78" s="49">
        <f>H14+I14+K14+L14</f>
        <v>4120</v>
      </c>
      <c r="I78" s="49">
        <f>I14+K14+L14+M14</f>
        <v>3899</v>
      </c>
      <c r="J78" s="49">
        <v>3105</v>
      </c>
      <c r="K78" s="49">
        <f>K14+L14+M14+N14</f>
        <v>3105</v>
      </c>
      <c r="L78" s="49">
        <v>2997</v>
      </c>
      <c r="M78" s="49">
        <v>2822</v>
      </c>
      <c r="N78" s="49">
        <v>2891</v>
      </c>
      <c r="O78" s="95"/>
      <c r="P78" s="95"/>
    </row>
    <row r="79" spans="2:16" s="12" customFormat="1">
      <c r="B79" s="18" t="s">
        <v>178</v>
      </c>
      <c r="C79" s="49">
        <v>38559</v>
      </c>
      <c r="D79" s="49">
        <v>38039</v>
      </c>
      <c r="E79" s="49">
        <v>37857</v>
      </c>
      <c r="F79" s="49">
        <v>37857</v>
      </c>
      <c r="G79" s="49">
        <v>37924</v>
      </c>
      <c r="H79" s="49">
        <v>37601</v>
      </c>
      <c r="I79" s="49">
        <v>34666</v>
      </c>
      <c r="J79" s="49">
        <v>30997</v>
      </c>
      <c r="K79" s="49">
        <v>30997</v>
      </c>
      <c r="L79" s="49">
        <v>27075</v>
      </c>
      <c r="M79" s="49">
        <v>23771</v>
      </c>
      <c r="N79" s="49">
        <v>22765</v>
      </c>
      <c r="O79" s="95"/>
      <c r="P79" s="95"/>
    </row>
    <row r="80" spans="2:16" s="12" customFormat="1">
      <c r="B80" s="18" t="s">
        <v>179</v>
      </c>
      <c r="C80" s="49">
        <v>38375</v>
      </c>
      <c r="D80" s="49">
        <v>37898</v>
      </c>
      <c r="E80" s="49">
        <v>37769</v>
      </c>
      <c r="F80" s="49">
        <v>37769</v>
      </c>
      <c r="G80" s="49">
        <v>37764</v>
      </c>
      <c r="H80" s="49">
        <v>37541</v>
      </c>
      <c r="I80" s="49">
        <v>34613</v>
      </c>
      <c r="J80" s="49">
        <v>30922</v>
      </c>
      <c r="K80" s="49">
        <v>30922</v>
      </c>
      <c r="L80" s="49">
        <v>27009</v>
      </c>
      <c r="M80" s="49">
        <v>23696</v>
      </c>
      <c r="N80" s="49">
        <v>22683</v>
      </c>
      <c r="O80" s="95"/>
      <c r="P80" s="95"/>
    </row>
    <row r="81" spans="2:18" s="12" customFormat="1">
      <c r="B81" s="100" t="s">
        <v>123</v>
      </c>
      <c r="C81" s="101">
        <f t="shared" ref="C81:E82" si="45">C77/C79</f>
        <v>0.11494074016442335</v>
      </c>
      <c r="D81" s="101">
        <f t="shared" si="45"/>
        <v>0.11114908383501143</v>
      </c>
      <c r="E81" s="101">
        <f t="shared" si="45"/>
        <v>0.1080645587341839</v>
      </c>
      <c r="F81" s="101">
        <f t="shared" ref="F81:N81" si="46">F77/F79</f>
        <v>0.1080645587341839</v>
      </c>
      <c r="G81" s="101">
        <f t="shared" si="46"/>
        <v>0.10557958021305769</v>
      </c>
      <c r="H81" s="101">
        <f t="shared" si="46"/>
        <v>0.10635355442674398</v>
      </c>
      <c r="I81" s="101">
        <f t="shared" si="46"/>
        <v>0.10987711302140425</v>
      </c>
      <c r="J81" s="101">
        <f t="shared" si="46"/>
        <v>0.11278510823628093</v>
      </c>
      <c r="K81" s="101">
        <f t="shared" si="46"/>
        <v>0.11278510823628093</v>
      </c>
      <c r="L81" s="101">
        <f t="shared" si="46"/>
        <v>0.12409972299168975</v>
      </c>
      <c r="M81" s="101">
        <f t="shared" si="46"/>
        <v>0.13642673846283287</v>
      </c>
      <c r="N81" s="101">
        <f t="shared" si="46"/>
        <v>0.14179661761475951</v>
      </c>
      <c r="O81" s="95"/>
      <c r="P81" s="95"/>
    </row>
    <row r="82" spans="2:18" s="12" customFormat="1">
      <c r="B82" s="102" t="s">
        <v>151</v>
      </c>
      <c r="C82" s="103">
        <f t="shared" si="45"/>
        <v>0.10483387622149837</v>
      </c>
      <c r="D82" s="103">
        <f t="shared" si="45"/>
        <v>9.9609478072721511E-2</v>
      </c>
      <c r="E82" s="103">
        <f t="shared" si="45"/>
        <v>0.10648944901903677</v>
      </c>
      <c r="F82" s="103">
        <f t="shared" ref="F82:N82" si="47">F78/F80</f>
        <v>0.10648944901903677</v>
      </c>
      <c r="G82" s="103">
        <f t="shared" si="47"/>
        <v>0.10938989513822689</v>
      </c>
      <c r="H82" s="103">
        <f t="shared" si="47"/>
        <v>0.1097466769665166</v>
      </c>
      <c r="I82" s="103">
        <f t="shared" si="47"/>
        <v>0.11264553780371536</v>
      </c>
      <c r="J82" s="103">
        <f t="shared" si="47"/>
        <v>0.10041394476424552</v>
      </c>
      <c r="K82" s="103">
        <f t="shared" si="47"/>
        <v>0.10041394476424552</v>
      </c>
      <c r="L82" s="103">
        <f t="shared" si="47"/>
        <v>0.11096301232922359</v>
      </c>
      <c r="M82" s="103">
        <f t="shared" si="47"/>
        <v>0.11909182984469953</v>
      </c>
      <c r="N82" s="103">
        <f t="shared" si="47"/>
        <v>0.12745227703566547</v>
      </c>
      <c r="O82" s="95"/>
      <c r="P82" s="95"/>
    </row>
    <row r="83" spans="2:18" s="12" customFormat="1">
      <c r="B83" s="86" t="s">
        <v>153</v>
      </c>
      <c r="C83" s="86"/>
      <c r="D83" s="86"/>
      <c r="O83" s="95"/>
      <c r="P83" s="95"/>
    </row>
    <row r="84" spans="2:18" s="12" customFormat="1">
      <c r="B84" s="86"/>
      <c r="C84" s="86"/>
      <c r="D84" s="86"/>
      <c r="E84" s="49"/>
      <c r="F84" s="49"/>
      <c r="G84" s="49"/>
      <c r="H84" s="49"/>
      <c r="I84" s="49"/>
      <c r="J84" s="49"/>
      <c r="K84" s="49"/>
      <c r="L84" s="49"/>
      <c r="M84" s="49"/>
      <c r="N84" s="49"/>
      <c r="O84" s="95"/>
      <c r="P84" s="95"/>
    </row>
    <row r="85" spans="2:18" s="12" customFormat="1">
      <c r="E85" s="49"/>
      <c r="F85" s="49"/>
      <c r="G85" s="49"/>
      <c r="H85" s="49"/>
      <c r="I85" s="49"/>
      <c r="J85" s="49"/>
      <c r="K85" s="49"/>
      <c r="L85" s="49"/>
      <c r="M85" s="49"/>
      <c r="N85" s="49"/>
      <c r="O85" s="95"/>
      <c r="P85" s="95"/>
    </row>
    <row r="86" spans="2:18" s="12" customFormat="1">
      <c r="B86" s="4" t="s">
        <v>28</v>
      </c>
      <c r="C86" s="3" t="s">
        <v>211</v>
      </c>
      <c r="D86" s="3" t="s">
        <v>189</v>
      </c>
      <c r="E86" s="3" t="s">
        <v>180</v>
      </c>
      <c r="F86" s="3" t="s">
        <v>63</v>
      </c>
      <c r="G86" s="3" t="s">
        <v>76</v>
      </c>
      <c r="H86" s="3" t="s">
        <v>62</v>
      </c>
      <c r="I86" s="3" t="s">
        <v>61</v>
      </c>
      <c r="J86" s="3" t="s">
        <v>181</v>
      </c>
      <c r="K86" s="3" t="s">
        <v>67</v>
      </c>
      <c r="L86" s="3" t="s">
        <v>66</v>
      </c>
      <c r="M86" s="3" t="s">
        <v>65</v>
      </c>
      <c r="N86" s="3" t="s">
        <v>64</v>
      </c>
      <c r="O86" s="95"/>
      <c r="P86" s="95"/>
    </row>
    <row r="87" spans="2:18" s="12" customFormat="1">
      <c r="B87" s="18" t="s">
        <v>157</v>
      </c>
      <c r="C87" s="38">
        <f>C4+D4+F4+G4</f>
        <v>32381</v>
      </c>
      <c r="D87" s="38">
        <f>D4+F4+G4+H4</f>
        <v>31860</v>
      </c>
      <c r="E87" s="49">
        <v>31581</v>
      </c>
      <c r="F87" s="49">
        <v>31581</v>
      </c>
      <c r="G87" s="49">
        <f>G4+H4+I4+K4</f>
        <v>31307</v>
      </c>
      <c r="H87" s="49">
        <f>H4+I4+K4+L4</f>
        <v>31069</v>
      </c>
      <c r="I87" s="49">
        <f>I4+K4+L4+M4</f>
        <v>29348</v>
      </c>
      <c r="J87" s="49">
        <f>J4</f>
        <v>27145</v>
      </c>
      <c r="K87" s="49">
        <f>K4+L4+M4+N4</f>
        <v>27145</v>
      </c>
      <c r="L87" s="49">
        <v>25637</v>
      </c>
      <c r="M87" s="49">
        <v>24539</v>
      </c>
      <c r="N87" s="49">
        <v>24528</v>
      </c>
      <c r="O87" s="95"/>
      <c r="P87" s="95"/>
    </row>
    <row r="88" spans="2:18" s="12" customFormat="1">
      <c r="B88" s="18" t="s">
        <v>156</v>
      </c>
      <c r="C88" s="49">
        <v>39203</v>
      </c>
      <c r="D88" s="49">
        <v>37821</v>
      </c>
      <c r="E88" s="49">
        <v>37690</v>
      </c>
      <c r="F88" s="49">
        <v>37690</v>
      </c>
      <c r="G88" s="49">
        <v>37777</v>
      </c>
      <c r="H88" s="49">
        <v>37445</v>
      </c>
      <c r="I88" s="49">
        <v>34977</v>
      </c>
      <c r="J88" s="49">
        <v>31984</v>
      </c>
      <c r="K88" s="49">
        <v>31984</v>
      </c>
      <c r="L88" s="49">
        <v>29002</v>
      </c>
      <c r="M88" s="49">
        <v>26719</v>
      </c>
      <c r="N88" s="49">
        <v>26226</v>
      </c>
      <c r="O88" s="111"/>
      <c r="P88" s="98"/>
      <c r="Q88" s="85"/>
      <c r="R88" s="85"/>
    </row>
    <row r="89" spans="2:18" s="12" customFormat="1">
      <c r="B89" s="82" t="s">
        <v>177</v>
      </c>
      <c r="C89" s="112">
        <f>C87/C88</f>
        <v>0.82598270540519858</v>
      </c>
      <c r="D89" s="112">
        <f>D87/D88</f>
        <v>0.84238914888553973</v>
      </c>
      <c r="E89" s="112">
        <f>E87/E88</f>
        <v>0.83791456619793048</v>
      </c>
      <c r="F89" s="112">
        <f>F87/F88</f>
        <v>0.83791456619793048</v>
      </c>
      <c r="G89" s="112">
        <f>G87/G88</f>
        <v>0.82873176800698833</v>
      </c>
      <c r="H89" s="112">
        <f t="shared" ref="H89:N89" si="48">H87/H88</f>
        <v>0.82972359460542133</v>
      </c>
      <c r="I89" s="112">
        <f t="shared" si="48"/>
        <v>0.83906567172713498</v>
      </c>
      <c r="J89" s="112">
        <f t="shared" si="48"/>
        <v>0.84870560280140073</v>
      </c>
      <c r="K89" s="112">
        <f t="shared" si="48"/>
        <v>0.84870560280140073</v>
      </c>
      <c r="L89" s="112">
        <f t="shared" si="48"/>
        <v>0.88397351906765054</v>
      </c>
      <c r="M89" s="112">
        <f t="shared" si="48"/>
        <v>0.91841012013922674</v>
      </c>
      <c r="N89" s="112">
        <f t="shared" si="48"/>
        <v>0.93525509036833676</v>
      </c>
      <c r="O89" s="95"/>
      <c r="P89" s="95"/>
    </row>
    <row r="90" spans="2:18" s="12" customFormat="1">
      <c r="B90" s="86" t="s">
        <v>170</v>
      </c>
      <c r="C90" s="86"/>
      <c r="D90" s="86"/>
      <c r="O90" s="95"/>
      <c r="P90" s="99"/>
    </row>
    <row r="91" spans="2:18" s="12" customFormat="1">
      <c r="O91" s="95"/>
      <c r="P91" s="95"/>
    </row>
    <row r="92" spans="2:18" s="12" customFormat="1">
      <c r="G92" s="115"/>
      <c r="H92" s="115"/>
      <c r="O92" s="95"/>
      <c r="P92" s="95"/>
    </row>
    <row r="93" spans="2:18" s="12" customFormat="1">
      <c r="B93" s="4" t="s">
        <v>30</v>
      </c>
      <c r="C93" s="3" t="s">
        <v>211</v>
      </c>
      <c r="D93" s="3" t="s">
        <v>189</v>
      </c>
      <c r="E93" s="3" t="s">
        <v>180</v>
      </c>
      <c r="F93" s="3" t="s">
        <v>63</v>
      </c>
      <c r="G93" s="3" t="s">
        <v>76</v>
      </c>
      <c r="H93" s="3" t="s">
        <v>62</v>
      </c>
      <c r="I93" s="3" t="s">
        <v>61</v>
      </c>
      <c r="J93" s="3" t="s">
        <v>181</v>
      </c>
      <c r="K93" s="3" t="s">
        <v>67</v>
      </c>
      <c r="L93" s="3" t="s">
        <v>66</v>
      </c>
      <c r="M93" s="3" t="s">
        <v>65</v>
      </c>
      <c r="N93" s="3" t="s">
        <v>64</v>
      </c>
      <c r="O93" s="95"/>
      <c r="P93" s="95"/>
    </row>
    <row r="94" spans="2:18" s="12" customFormat="1">
      <c r="B94" s="18" t="s">
        <v>195</v>
      </c>
      <c r="C94" s="49">
        <v>3143</v>
      </c>
      <c r="D94" s="49">
        <v>3013</v>
      </c>
      <c r="E94" s="49">
        <v>2934</v>
      </c>
      <c r="F94" s="49">
        <v>2934</v>
      </c>
      <c r="G94" s="49">
        <v>2913</v>
      </c>
      <c r="H94" s="49">
        <v>2910</v>
      </c>
      <c r="I94" s="49">
        <v>2741</v>
      </c>
      <c r="J94" s="49">
        <v>2503</v>
      </c>
      <c r="K94" s="49">
        <v>2503</v>
      </c>
      <c r="L94" s="49">
        <v>2397</v>
      </c>
      <c r="M94" s="49">
        <v>2292</v>
      </c>
      <c r="N94" s="49">
        <v>2305</v>
      </c>
      <c r="O94" s="49"/>
      <c r="P94" s="95"/>
    </row>
    <row r="95" spans="2:18" s="12" customFormat="1">
      <c r="B95" s="18" t="s">
        <v>194</v>
      </c>
      <c r="C95" s="49">
        <f>'BS '!C24</f>
        <v>29312</v>
      </c>
      <c r="D95" s="49">
        <f>'BS '!D24</f>
        <v>29302</v>
      </c>
      <c r="E95" s="49">
        <f>'BS '!E24</f>
        <v>27216</v>
      </c>
      <c r="F95" s="49">
        <f>'BS '!E24</f>
        <v>27216</v>
      </c>
      <c r="G95" s="49">
        <f>'BS '!F24</f>
        <v>26103</v>
      </c>
      <c r="H95" s="49">
        <f>'BS '!G24</f>
        <v>25939</v>
      </c>
      <c r="I95" s="49">
        <f>'BS '!H24</f>
        <v>26309</v>
      </c>
      <c r="J95" s="49">
        <f>'BS '!I24</f>
        <v>25137</v>
      </c>
      <c r="K95" s="49">
        <f>'BS '!I24</f>
        <v>25137</v>
      </c>
      <c r="L95" s="119">
        <f>'BS '!J24</f>
        <v>24443</v>
      </c>
      <c r="M95" s="119">
        <f>'BS '!K24</f>
        <v>23268</v>
      </c>
      <c r="N95" s="119">
        <f>'BS '!L24</f>
        <v>19129</v>
      </c>
      <c r="O95" s="95"/>
      <c r="P95" s="95"/>
    </row>
    <row r="96" spans="2:18" s="12" customFormat="1">
      <c r="B96" s="18" t="s">
        <v>190</v>
      </c>
      <c r="C96" s="49">
        <f>(C95+H95)/2</f>
        <v>27625.5</v>
      </c>
      <c r="D96" s="49">
        <f>(D95+I95)/2</f>
        <v>27805.5</v>
      </c>
      <c r="E96" s="49">
        <f t="shared" ref="E96:I96" si="49">(E95+J95)/2</f>
        <v>26176.5</v>
      </c>
      <c r="F96" s="49">
        <f t="shared" si="49"/>
        <v>26176.5</v>
      </c>
      <c r="G96" s="49">
        <f t="shared" si="49"/>
        <v>25273</v>
      </c>
      <c r="H96" s="49">
        <f t="shared" si="49"/>
        <v>24603.5</v>
      </c>
      <c r="I96" s="49">
        <f t="shared" si="49"/>
        <v>22719</v>
      </c>
      <c r="J96" s="49">
        <v>21879</v>
      </c>
      <c r="K96" s="49">
        <v>21879</v>
      </c>
      <c r="L96" s="49">
        <v>21547</v>
      </c>
      <c r="M96" s="119">
        <v>20753</v>
      </c>
      <c r="N96" s="119">
        <v>19031</v>
      </c>
      <c r="O96" s="95"/>
      <c r="P96" s="95"/>
    </row>
    <row r="97" spans="2:16" s="12" customFormat="1">
      <c r="B97" s="116" t="s">
        <v>192</v>
      </c>
      <c r="C97" s="118">
        <f t="shared" ref="C97:I97" si="50">C94/C96</f>
        <v>0.11377169643988344</v>
      </c>
      <c r="D97" s="118">
        <f t="shared" si="50"/>
        <v>0.10835985686285088</v>
      </c>
      <c r="E97" s="118">
        <f t="shared" si="50"/>
        <v>0.11208526731992435</v>
      </c>
      <c r="F97" s="118">
        <f t="shared" si="50"/>
        <v>0.11208526731992435</v>
      </c>
      <c r="G97" s="118">
        <f t="shared" si="50"/>
        <v>0.11526134610058165</v>
      </c>
      <c r="H97" s="118">
        <f t="shared" si="50"/>
        <v>0.11827585506127176</v>
      </c>
      <c r="I97" s="118">
        <f t="shared" si="50"/>
        <v>0.12064791584136626</v>
      </c>
      <c r="J97" s="118">
        <f t="shared" ref="J97:N97" si="51">J94/J96</f>
        <v>0.1144019379313497</v>
      </c>
      <c r="K97" s="118">
        <f t="shared" si="51"/>
        <v>0.1144019379313497</v>
      </c>
      <c r="L97" s="118">
        <f t="shared" si="51"/>
        <v>0.11124518494453985</v>
      </c>
      <c r="M97" s="118">
        <f t="shared" si="51"/>
        <v>0.11044186382691659</v>
      </c>
      <c r="N97" s="118">
        <f t="shared" si="51"/>
        <v>0.12111817560821816</v>
      </c>
      <c r="O97" s="95"/>
      <c r="P97" s="95"/>
    </row>
    <row r="98" spans="2:16" s="12" customFormat="1">
      <c r="B98" s="18" t="s">
        <v>195</v>
      </c>
      <c r="C98" s="49">
        <f>C19+D19+F19+G19</f>
        <v>2715</v>
      </c>
      <c r="D98" s="49">
        <f>D19+F19+G19+H19</f>
        <v>2555</v>
      </c>
      <c r="E98" s="49">
        <v>2874</v>
      </c>
      <c r="F98" s="49">
        <f>F19+G19+H19+I19</f>
        <v>2874</v>
      </c>
      <c r="G98" s="49">
        <f>G19+H19+I19+K19</f>
        <v>3120</v>
      </c>
      <c r="H98" s="49">
        <f>H19+I19+K19+L19</f>
        <v>3116</v>
      </c>
      <c r="I98" s="49">
        <f>I19+K19+L19+M19</f>
        <v>2916</v>
      </c>
      <c r="J98" s="49">
        <v>2216</v>
      </c>
      <c r="K98" s="49">
        <f>K19+L19+M19+N19</f>
        <v>2216</v>
      </c>
      <c r="L98" s="49">
        <v>2136</v>
      </c>
      <c r="M98" s="49">
        <v>1991</v>
      </c>
      <c r="N98" s="49">
        <v>2074</v>
      </c>
      <c r="O98" s="95"/>
      <c r="P98" s="95"/>
    </row>
    <row r="99" spans="2:16" s="12" customFormat="1">
      <c r="B99" s="18" t="s">
        <v>194</v>
      </c>
      <c r="C99" s="49">
        <f>'BS '!C24</f>
        <v>29312</v>
      </c>
      <c r="D99" s="49">
        <f>'BS '!D24</f>
        <v>29302</v>
      </c>
      <c r="E99" s="49">
        <f>'BS '!E24</f>
        <v>27216</v>
      </c>
      <c r="F99" s="49">
        <f>'BS '!E24</f>
        <v>27216</v>
      </c>
      <c r="G99" s="49">
        <f>'BS '!F24</f>
        <v>26103</v>
      </c>
      <c r="H99" s="49">
        <f>'BS '!G24</f>
        <v>25939</v>
      </c>
      <c r="I99" s="49">
        <f>'BS '!H24</f>
        <v>26309</v>
      </c>
      <c r="J99" s="49">
        <f>'BS '!I24</f>
        <v>25137</v>
      </c>
      <c r="K99" s="49">
        <f>'BS '!I24</f>
        <v>25137</v>
      </c>
      <c r="L99" s="49">
        <f>'BS '!J24</f>
        <v>24443</v>
      </c>
      <c r="M99" s="49">
        <f>'BS '!K24</f>
        <v>23268</v>
      </c>
      <c r="N99" s="49">
        <f>'BS '!L24</f>
        <v>19129</v>
      </c>
      <c r="O99" s="95"/>
      <c r="P99" s="95"/>
    </row>
    <row r="100" spans="2:16" s="12" customFormat="1">
      <c r="B100" s="18" t="s">
        <v>190</v>
      </c>
      <c r="C100" s="49">
        <f>(C99+H99)/2</f>
        <v>27625.5</v>
      </c>
      <c r="D100" s="49">
        <f>(D99+I99)/2</f>
        <v>27805.5</v>
      </c>
      <c r="E100" s="49">
        <f t="shared" ref="E100:I100" si="52">(E99+J99)/2</f>
        <v>26176.5</v>
      </c>
      <c r="F100" s="49">
        <f t="shared" si="52"/>
        <v>26176.5</v>
      </c>
      <c r="G100" s="49">
        <f t="shared" si="52"/>
        <v>25273</v>
      </c>
      <c r="H100" s="49">
        <f t="shared" si="52"/>
        <v>24603.5</v>
      </c>
      <c r="I100" s="49">
        <f t="shared" si="52"/>
        <v>22719</v>
      </c>
      <c r="J100" s="49">
        <v>21879</v>
      </c>
      <c r="K100" s="49">
        <v>21879</v>
      </c>
      <c r="L100" s="49">
        <v>21547</v>
      </c>
      <c r="M100" s="49">
        <v>20753</v>
      </c>
      <c r="N100" s="49">
        <v>19031</v>
      </c>
      <c r="O100" s="95"/>
      <c r="P100" s="95"/>
    </row>
    <row r="101" spans="2:16" s="12" customFormat="1">
      <c r="B101" s="116" t="s">
        <v>193</v>
      </c>
      <c r="C101" s="118">
        <f t="shared" ref="C101:E101" si="53">C98/C100</f>
        <v>9.8278764185263615E-2</v>
      </c>
      <c r="D101" s="118">
        <f t="shared" si="53"/>
        <v>9.1888295481109855E-2</v>
      </c>
      <c r="E101" s="118">
        <f t="shared" si="53"/>
        <v>0.10979313506389318</v>
      </c>
      <c r="F101" s="118">
        <f t="shared" ref="F101" si="54">F98/F100</f>
        <v>0.10979313506389318</v>
      </c>
      <c r="G101" s="118">
        <f t="shared" ref="G101:N101" si="55">G98/G100</f>
        <v>0.12345190519526768</v>
      </c>
      <c r="H101" s="118">
        <f t="shared" si="55"/>
        <v>0.12664864755014529</v>
      </c>
      <c r="I101" s="118">
        <f t="shared" si="55"/>
        <v>0.12835071966195696</v>
      </c>
      <c r="J101" s="118">
        <f t="shared" si="55"/>
        <v>0.10128433657845423</v>
      </c>
      <c r="K101" s="118">
        <f t="shared" si="55"/>
        <v>0.10128433657845423</v>
      </c>
      <c r="L101" s="118">
        <f t="shared" si="55"/>
        <v>9.913212976284401E-2</v>
      </c>
      <c r="M101" s="118">
        <f t="shared" si="55"/>
        <v>9.5937936683852934E-2</v>
      </c>
      <c r="N101" s="118">
        <f t="shared" si="55"/>
        <v>0.10898008512427093</v>
      </c>
      <c r="O101" s="95"/>
      <c r="P101" s="95"/>
    </row>
    <row r="102" spans="2:16" s="12" customFormat="1">
      <c r="B102" s="18" t="s">
        <v>195</v>
      </c>
      <c r="C102" s="49">
        <f>C21+D21+F21+G21</f>
        <v>2715</v>
      </c>
      <c r="D102" s="49">
        <f>D21+F21+G21+H21</f>
        <v>2555</v>
      </c>
      <c r="E102" s="49">
        <f>E21</f>
        <v>2874</v>
      </c>
      <c r="F102" s="49">
        <f>F21+G21+H21+I21</f>
        <v>2874</v>
      </c>
      <c r="G102" s="49">
        <f>G21+H21+I21+K21</f>
        <v>3120</v>
      </c>
      <c r="H102" s="49">
        <f>H21+I21+K21+L21</f>
        <v>3116</v>
      </c>
      <c r="I102" s="49">
        <f>I21+K21+L21+M21</f>
        <v>7285</v>
      </c>
      <c r="J102" s="49">
        <v>6585</v>
      </c>
      <c r="K102" s="49">
        <f>K21+L21+M21+N21</f>
        <v>6585</v>
      </c>
      <c r="L102" s="119">
        <v>6610</v>
      </c>
      <c r="M102" s="119">
        <v>6596</v>
      </c>
      <c r="N102" s="119">
        <v>2444</v>
      </c>
      <c r="O102" s="95"/>
      <c r="P102" s="95"/>
    </row>
    <row r="103" spans="2:16" s="12" customFormat="1">
      <c r="B103" s="18" t="s">
        <v>194</v>
      </c>
      <c r="C103" s="49">
        <f>'BS '!C24</f>
        <v>29312</v>
      </c>
      <c r="D103" s="49">
        <f>'BS '!D24</f>
        <v>29302</v>
      </c>
      <c r="E103" s="49">
        <f>'BS '!E24</f>
        <v>27216</v>
      </c>
      <c r="F103" s="49">
        <f>'BS '!E24</f>
        <v>27216</v>
      </c>
      <c r="G103" s="49">
        <f>'BS '!F24</f>
        <v>26103</v>
      </c>
      <c r="H103" s="49">
        <f>'BS '!G24</f>
        <v>25939</v>
      </c>
      <c r="I103" s="49">
        <f>'BS '!H24</f>
        <v>26309</v>
      </c>
      <c r="J103" s="49">
        <f>'BS '!I24</f>
        <v>25137</v>
      </c>
      <c r="K103" s="49">
        <f>'BS '!I24</f>
        <v>25137</v>
      </c>
      <c r="L103" s="49">
        <f>'BS '!J24</f>
        <v>24443</v>
      </c>
      <c r="M103" s="119">
        <f>'BS '!K24</f>
        <v>23268</v>
      </c>
      <c r="N103" s="119">
        <f>'BS '!L24</f>
        <v>19129</v>
      </c>
      <c r="O103" s="95"/>
      <c r="P103" s="95"/>
    </row>
    <row r="104" spans="2:16" s="12" customFormat="1">
      <c r="B104" s="18" t="s">
        <v>190</v>
      </c>
      <c r="C104" s="49">
        <f>(C103+H103)/2</f>
        <v>27625.5</v>
      </c>
      <c r="D104" s="49">
        <f>(D103+I103)/2</f>
        <v>27805.5</v>
      </c>
      <c r="E104" s="49">
        <f t="shared" ref="E104:I104" si="56">(E103+J103)/2</f>
        <v>26176.5</v>
      </c>
      <c r="F104" s="49">
        <f t="shared" si="56"/>
        <v>26176.5</v>
      </c>
      <c r="G104" s="49">
        <f t="shared" si="56"/>
        <v>25273</v>
      </c>
      <c r="H104" s="49">
        <f t="shared" si="56"/>
        <v>24603.5</v>
      </c>
      <c r="I104" s="49">
        <f t="shared" si="56"/>
        <v>22719</v>
      </c>
      <c r="J104" s="49">
        <v>21879</v>
      </c>
      <c r="K104" s="49">
        <v>21879</v>
      </c>
      <c r="L104" s="49">
        <v>21547</v>
      </c>
      <c r="M104" s="119">
        <v>20753</v>
      </c>
      <c r="N104" s="119">
        <v>19031</v>
      </c>
      <c r="O104" s="95"/>
      <c r="P104" s="95"/>
    </row>
    <row r="105" spans="2:16" s="12" customFormat="1">
      <c r="B105" s="82" t="s">
        <v>191</v>
      </c>
      <c r="C105" s="117">
        <f t="shared" ref="C105:N105" si="57">C102/C104</f>
        <v>9.8278764185263615E-2</v>
      </c>
      <c r="D105" s="117">
        <f t="shared" si="57"/>
        <v>9.1888295481109855E-2</v>
      </c>
      <c r="E105" s="117">
        <f>E102/E104</f>
        <v>0.10979313506389318</v>
      </c>
      <c r="F105" s="117">
        <f t="shared" si="57"/>
        <v>0.10979313506389318</v>
      </c>
      <c r="G105" s="117">
        <f t="shared" si="57"/>
        <v>0.12345190519526768</v>
      </c>
      <c r="H105" s="117">
        <f t="shared" si="57"/>
        <v>0.12664864755014529</v>
      </c>
      <c r="I105" s="117">
        <f t="shared" si="57"/>
        <v>0.32065671904573267</v>
      </c>
      <c r="J105" s="117">
        <f t="shared" si="57"/>
        <v>0.30097353626765394</v>
      </c>
      <c r="K105" s="117">
        <f t="shared" si="57"/>
        <v>0.30097353626765394</v>
      </c>
      <c r="L105" s="117">
        <f t="shared" si="57"/>
        <v>0.30677124425674107</v>
      </c>
      <c r="M105" s="117">
        <f t="shared" si="57"/>
        <v>0.31783356623138825</v>
      </c>
      <c r="N105" s="117">
        <f t="shared" si="57"/>
        <v>0.12842204823708686</v>
      </c>
      <c r="O105" s="95"/>
      <c r="P105" s="95"/>
    </row>
    <row r="106" spans="2:16" s="12" customFormat="1">
      <c r="O106" s="95"/>
      <c r="P106" s="95"/>
    </row>
    <row r="107" spans="2:16" s="12" customFormat="1">
      <c r="O107" s="95"/>
      <c r="P107" s="95"/>
    </row>
    <row r="108" spans="2:16" s="12" customFormat="1">
      <c r="O108" s="95"/>
      <c r="P108" s="95"/>
    </row>
    <row r="109" spans="2:16" s="12" customFormat="1">
      <c r="O109" s="95"/>
      <c r="P109" s="95"/>
    </row>
    <row r="110" spans="2:16" s="12" customFormat="1">
      <c r="O110" s="95"/>
      <c r="P110" s="95"/>
    </row>
    <row r="111" spans="2:16" s="12" customFormat="1">
      <c r="O111" s="95"/>
      <c r="P111" s="95"/>
    </row>
    <row r="112" spans="2:16" s="12" customFormat="1">
      <c r="O112" s="95"/>
      <c r="P112" s="95"/>
    </row>
    <row r="113" spans="15:16" s="12" customFormat="1">
      <c r="O113" s="95"/>
      <c r="P113" s="95"/>
    </row>
    <row r="114" spans="15:16" s="12" customFormat="1">
      <c r="O114" s="95"/>
      <c r="P114" s="95"/>
    </row>
    <row r="115" spans="15:16" s="12" customFormat="1">
      <c r="O115" s="95"/>
      <c r="P115" s="95"/>
    </row>
    <row r="116" spans="15:16" s="12" customFormat="1">
      <c r="O116" s="95"/>
      <c r="P116" s="95"/>
    </row>
    <row r="117" spans="15:16" s="12" customFormat="1">
      <c r="O117" s="95"/>
      <c r="P117" s="95"/>
    </row>
    <row r="118" spans="15:16" s="12" customFormat="1">
      <c r="O118" s="95"/>
      <c r="P118" s="95"/>
    </row>
    <row r="119" spans="15:16" s="12" customFormat="1">
      <c r="O119" s="95"/>
      <c r="P119" s="95"/>
    </row>
    <row r="120" spans="15:16" s="12" customFormat="1">
      <c r="O120" s="95"/>
      <c r="P120" s="95"/>
    </row>
    <row r="121" spans="15:16" s="12" customFormat="1">
      <c r="O121" s="95"/>
      <c r="P121" s="95"/>
    </row>
    <row r="122" spans="15:16" s="12" customFormat="1">
      <c r="O122" s="95"/>
      <c r="P122" s="95"/>
    </row>
    <row r="123" spans="15:16" s="12" customFormat="1">
      <c r="O123" s="95"/>
      <c r="P123" s="95"/>
    </row>
    <row r="124" spans="15:16" s="12" customFormat="1">
      <c r="O124" s="95"/>
      <c r="P124" s="95"/>
    </row>
    <row r="125" spans="15:16" s="12" customFormat="1">
      <c r="O125" s="95"/>
      <c r="P125" s="95"/>
    </row>
    <row r="126" spans="15:16" s="12" customFormat="1">
      <c r="O126" s="95"/>
      <c r="P126" s="95"/>
    </row>
    <row r="127" spans="15:16" s="12" customFormat="1">
      <c r="O127" s="95"/>
      <c r="P127" s="95"/>
    </row>
    <row r="128" spans="15:16" s="12" customFormat="1">
      <c r="O128" s="95"/>
      <c r="P128" s="95"/>
    </row>
    <row r="129" spans="15:16" s="12" customFormat="1">
      <c r="O129" s="95"/>
      <c r="P129" s="95"/>
    </row>
    <row r="130" spans="15:16" s="12" customFormat="1">
      <c r="O130" s="95"/>
      <c r="P130" s="95"/>
    </row>
    <row r="131" spans="15:16" s="12" customFormat="1">
      <c r="O131" s="95"/>
      <c r="P131" s="95"/>
    </row>
    <row r="132" spans="15:16" s="12" customFormat="1">
      <c r="O132" s="95"/>
      <c r="P132" s="95"/>
    </row>
    <row r="133" spans="15:16" s="12" customFormat="1">
      <c r="O133" s="95"/>
      <c r="P133" s="95"/>
    </row>
    <row r="134" spans="15:16" s="12" customFormat="1">
      <c r="O134" s="95"/>
      <c r="P134" s="95"/>
    </row>
    <row r="135" spans="15:16" s="12" customFormat="1">
      <c r="O135" s="95"/>
      <c r="P135" s="95"/>
    </row>
    <row r="136" spans="15:16" s="12" customFormat="1">
      <c r="O136" s="95"/>
      <c r="P136" s="95"/>
    </row>
    <row r="137" spans="15:16" s="12" customFormat="1">
      <c r="O137" s="95"/>
      <c r="P137" s="95"/>
    </row>
    <row r="138" spans="15:16" s="12" customFormat="1">
      <c r="O138" s="95"/>
      <c r="P138" s="95"/>
    </row>
    <row r="139" spans="15:16" s="12" customFormat="1">
      <c r="O139" s="95"/>
      <c r="P139" s="95"/>
    </row>
    <row r="140" spans="15:16" s="12" customFormat="1">
      <c r="O140" s="95"/>
      <c r="P140" s="95"/>
    </row>
    <row r="141" spans="15:16" s="12" customFormat="1">
      <c r="O141" s="95"/>
      <c r="P141" s="95"/>
    </row>
    <row r="142" spans="15:16" s="12" customFormat="1">
      <c r="O142" s="95"/>
      <c r="P142" s="95"/>
    </row>
    <row r="143" spans="15:16" s="12" customFormat="1">
      <c r="O143" s="95"/>
      <c r="P143" s="95"/>
    </row>
    <row r="144" spans="15:16" s="12" customFormat="1">
      <c r="O144" s="95"/>
      <c r="P144" s="95"/>
    </row>
    <row r="145" spans="15:16" s="12" customFormat="1">
      <c r="O145" s="95"/>
      <c r="P145" s="95"/>
    </row>
    <row r="146" spans="15:16" s="12" customFormat="1">
      <c r="O146" s="95"/>
      <c r="P146" s="95"/>
    </row>
    <row r="147" spans="15:16" s="12" customFormat="1">
      <c r="O147" s="95"/>
      <c r="P147" s="95"/>
    </row>
    <row r="148" spans="15:16" s="12" customFormat="1">
      <c r="O148" s="95"/>
      <c r="P148" s="95"/>
    </row>
    <row r="149" spans="15:16" s="12" customFormat="1">
      <c r="O149" s="95"/>
      <c r="P149" s="95"/>
    </row>
    <row r="150" spans="15:16" s="12" customFormat="1">
      <c r="O150" s="95"/>
      <c r="P150" s="95"/>
    </row>
    <row r="151" spans="15:16" s="12" customFormat="1">
      <c r="O151" s="95"/>
      <c r="P151" s="95"/>
    </row>
    <row r="152" spans="15:16" s="12" customFormat="1">
      <c r="O152" s="95"/>
      <c r="P152" s="95"/>
    </row>
    <row r="153" spans="15:16" s="12" customFormat="1">
      <c r="O153" s="95"/>
      <c r="P153" s="95"/>
    </row>
    <row r="154" spans="15:16" s="12" customFormat="1">
      <c r="O154" s="95"/>
      <c r="P154" s="95"/>
    </row>
    <row r="155" spans="15:16" s="12" customFormat="1">
      <c r="O155" s="95"/>
      <c r="P155" s="95"/>
    </row>
    <row r="156" spans="15:16" s="12" customFormat="1">
      <c r="O156" s="95"/>
      <c r="P156" s="95"/>
    </row>
    <row r="157" spans="15:16" s="12" customFormat="1">
      <c r="O157" s="95"/>
      <c r="P157" s="95"/>
    </row>
    <row r="158" spans="15:16" s="12" customFormat="1">
      <c r="O158" s="95"/>
      <c r="P158" s="95"/>
    </row>
    <row r="159" spans="15:16" s="12" customFormat="1">
      <c r="O159" s="95"/>
      <c r="P159" s="95"/>
    </row>
    <row r="160" spans="15:16" s="12" customFormat="1">
      <c r="O160" s="95"/>
      <c r="P160" s="95"/>
    </row>
    <row r="161" spans="15:16" s="12" customFormat="1">
      <c r="O161" s="95"/>
      <c r="P161" s="95"/>
    </row>
    <row r="162" spans="15:16" s="12" customFormat="1">
      <c r="O162" s="95"/>
      <c r="P162" s="95"/>
    </row>
    <row r="163" spans="15:16" s="12" customFormat="1">
      <c r="O163" s="95"/>
      <c r="P163" s="95"/>
    </row>
    <row r="164" spans="15:16" s="12" customFormat="1">
      <c r="O164" s="95"/>
      <c r="P164" s="95"/>
    </row>
    <row r="165" spans="15:16" s="12" customFormat="1">
      <c r="O165" s="95"/>
      <c r="P165" s="95"/>
    </row>
    <row r="166" spans="15:16" s="12" customFormat="1">
      <c r="O166" s="95"/>
      <c r="P166" s="95"/>
    </row>
    <row r="167" spans="15:16" s="12" customFormat="1">
      <c r="O167" s="95"/>
      <c r="P167" s="95"/>
    </row>
    <row r="168" spans="15:16" s="12" customFormat="1">
      <c r="O168" s="95"/>
      <c r="P168" s="95"/>
    </row>
    <row r="169" spans="15:16" s="12" customFormat="1">
      <c r="O169" s="95"/>
      <c r="P169" s="95"/>
    </row>
    <row r="170" spans="15:16" s="12" customFormat="1">
      <c r="O170" s="95"/>
      <c r="P170" s="95"/>
    </row>
    <row r="171" spans="15:16" s="12" customFormat="1">
      <c r="O171" s="95"/>
      <c r="P171" s="95"/>
    </row>
    <row r="172" spans="15:16" s="12" customFormat="1">
      <c r="O172" s="95"/>
      <c r="P172" s="95"/>
    </row>
    <row r="173" spans="15:16" s="12" customFormat="1">
      <c r="O173" s="95"/>
      <c r="P173" s="95"/>
    </row>
    <row r="174" spans="15:16" s="12" customFormat="1">
      <c r="O174" s="95"/>
      <c r="P174" s="95"/>
    </row>
    <row r="175" spans="15:16" s="12" customFormat="1">
      <c r="O175" s="95"/>
      <c r="P175" s="95"/>
    </row>
    <row r="176" spans="15:16" s="12" customFormat="1">
      <c r="O176" s="95"/>
      <c r="P176" s="95"/>
    </row>
    <row r="177" spans="15:16" s="12" customFormat="1">
      <c r="O177" s="95"/>
      <c r="P177" s="95"/>
    </row>
    <row r="178" spans="15:16" s="12" customFormat="1">
      <c r="O178" s="95"/>
      <c r="P178" s="95"/>
    </row>
    <row r="179" spans="15:16" s="12" customFormat="1">
      <c r="O179" s="95"/>
      <c r="P179" s="95"/>
    </row>
    <row r="180" spans="15:16" s="12" customFormat="1">
      <c r="O180" s="95"/>
      <c r="P180" s="95"/>
    </row>
    <row r="181" spans="15:16" s="12" customFormat="1">
      <c r="O181" s="95"/>
      <c r="P181" s="95"/>
    </row>
    <row r="182" spans="15:16" s="12" customFormat="1">
      <c r="O182" s="95"/>
      <c r="P182" s="95"/>
    </row>
    <row r="183" spans="15:16" s="12" customFormat="1">
      <c r="O183" s="95"/>
      <c r="P183" s="95"/>
    </row>
    <row r="184" spans="15:16" s="12" customFormat="1">
      <c r="O184" s="95"/>
      <c r="P184" s="95"/>
    </row>
    <row r="185" spans="15:16" s="12" customFormat="1">
      <c r="O185" s="95"/>
      <c r="P185" s="95"/>
    </row>
    <row r="186" spans="15:16" s="12" customFormat="1">
      <c r="O186" s="95"/>
      <c r="P186" s="95"/>
    </row>
    <row r="187" spans="15:16" s="12" customFormat="1">
      <c r="O187" s="95"/>
      <c r="P187" s="95"/>
    </row>
    <row r="188" spans="15:16" s="12" customFormat="1">
      <c r="O188" s="95"/>
      <c r="P188" s="95"/>
    </row>
    <row r="189" spans="15:16" s="12" customFormat="1">
      <c r="O189" s="95"/>
      <c r="P189" s="95"/>
    </row>
    <row r="190" spans="15:16" s="12" customFormat="1">
      <c r="O190" s="95"/>
      <c r="P190" s="95"/>
    </row>
    <row r="191" spans="15:16" s="12" customFormat="1">
      <c r="O191" s="95"/>
      <c r="P191" s="95"/>
    </row>
    <row r="192" spans="15:16" s="12" customFormat="1">
      <c r="O192" s="95"/>
      <c r="P192" s="95"/>
    </row>
    <row r="193" spans="15:16" s="12" customFormat="1">
      <c r="O193" s="95"/>
      <c r="P193" s="95"/>
    </row>
    <row r="194" spans="15:16" s="12" customFormat="1">
      <c r="O194" s="95"/>
      <c r="P194" s="95"/>
    </row>
    <row r="195" spans="15:16" s="12" customFormat="1">
      <c r="O195" s="95"/>
      <c r="P195" s="95"/>
    </row>
    <row r="196" spans="15:16" s="12" customFormat="1">
      <c r="O196" s="95"/>
      <c r="P196" s="95"/>
    </row>
    <row r="197" spans="15:16" s="12" customFormat="1">
      <c r="O197" s="95"/>
      <c r="P197" s="95"/>
    </row>
    <row r="198" spans="15:16" s="12" customFormat="1">
      <c r="O198" s="95"/>
      <c r="P198" s="95"/>
    </row>
    <row r="199" spans="15:16" s="12" customFormat="1">
      <c r="O199" s="95"/>
      <c r="P199" s="95"/>
    </row>
    <row r="200" spans="15:16" s="12" customFormat="1">
      <c r="O200" s="95"/>
      <c r="P200" s="95"/>
    </row>
    <row r="201" spans="15:16" s="12" customFormat="1">
      <c r="O201" s="95"/>
      <c r="P201" s="95"/>
    </row>
    <row r="202" spans="15:16" s="12" customFormat="1">
      <c r="O202" s="95"/>
      <c r="P202" s="95"/>
    </row>
    <row r="203" spans="15:16" s="12" customFormat="1">
      <c r="O203" s="95"/>
      <c r="P203" s="95"/>
    </row>
    <row r="204" spans="15:16" s="12" customFormat="1">
      <c r="O204" s="95"/>
      <c r="P204" s="95"/>
    </row>
    <row r="205" spans="15:16" s="12" customFormat="1">
      <c r="O205" s="95"/>
      <c r="P205" s="95"/>
    </row>
    <row r="206" spans="15:16" s="12" customFormat="1">
      <c r="O206" s="95"/>
      <c r="P206" s="95"/>
    </row>
    <row r="207" spans="15:16" s="12" customFormat="1">
      <c r="O207" s="95"/>
      <c r="P207" s="95"/>
    </row>
    <row r="208" spans="15:16" s="12" customFormat="1">
      <c r="O208" s="95"/>
      <c r="P208" s="95"/>
    </row>
    <row r="209" spans="15:16" s="12" customFormat="1">
      <c r="O209" s="95"/>
      <c r="P209" s="95"/>
    </row>
    <row r="210" spans="15:16" s="12" customFormat="1">
      <c r="O210" s="95"/>
      <c r="P210" s="95"/>
    </row>
    <row r="211" spans="15:16" s="12" customFormat="1">
      <c r="O211" s="95"/>
      <c r="P211" s="95"/>
    </row>
    <row r="212" spans="15:16" s="12" customFormat="1">
      <c r="O212" s="95"/>
      <c r="P212" s="95"/>
    </row>
    <row r="213" spans="15:16" s="12" customFormat="1">
      <c r="O213" s="95"/>
      <c r="P213" s="95"/>
    </row>
    <row r="214" spans="15:16" s="12" customFormat="1">
      <c r="O214" s="95"/>
      <c r="P214" s="95"/>
    </row>
    <row r="215" spans="15:16" s="12" customFormat="1">
      <c r="O215" s="95"/>
      <c r="P215" s="95"/>
    </row>
    <row r="216" spans="15:16" s="12" customFormat="1">
      <c r="O216" s="95"/>
      <c r="P216" s="95"/>
    </row>
    <row r="217" spans="15:16" s="12" customFormat="1">
      <c r="O217" s="95"/>
      <c r="P217" s="95"/>
    </row>
    <row r="218" spans="15:16" s="12" customFormat="1">
      <c r="O218" s="95"/>
      <c r="P218" s="95"/>
    </row>
    <row r="219" spans="15:16" s="12" customFormat="1">
      <c r="O219" s="95"/>
      <c r="P219" s="95"/>
    </row>
    <row r="220" spans="15:16" s="12" customFormat="1">
      <c r="O220" s="95"/>
      <c r="P220" s="95"/>
    </row>
    <row r="221" spans="15:16" s="12" customFormat="1">
      <c r="O221" s="95"/>
      <c r="P221" s="95"/>
    </row>
    <row r="222" spans="15:16" s="12" customFormat="1">
      <c r="O222" s="95"/>
      <c r="P222" s="95"/>
    </row>
    <row r="223" spans="15:16" s="12" customFormat="1">
      <c r="O223" s="95"/>
      <c r="P223" s="95"/>
    </row>
    <row r="224" spans="15:16" s="12" customFormat="1">
      <c r="O224" s="95"/>
      <c r="P224" s="95"/>
    </row>
    <row r="225" spans="15:16" s="12" customFormat="1">
      <c r="O225" s="95"/>
      <c r="P225" s="95"/>
    </row>
    <row r="226" spans="15:16" s="12" customFormat="1">
      <c r="O226" s="95"/>
      <c r="P226" s="95"/>
    </row>
    <row r="227" spans="15:16" s="12" customFormat="1">
      <c r="O227" s="95"/>
      <c r="P227" s="95"/>
    </row>
    <row r="228" spans="15:16" s="12" customFormat="1">
      <c r="O228" s="95"/>
      <c r="P228" s="95"/>
    </row>
    <row r="229" spans="15:16" s="12" customFormat="1">
      <c r="O229" s="95"/>
      <c r="P229" s="95"/>
    </row>
    <row r="230" spans="15:16" s="12" customFormat="1">
      <c r="O230" s="95"/>
      <c r="P230" s="95"/>
    </row>
    <row r="231" spans="15:16" s="12" customFormat="1">
      <c r="O231" s="95"/>
      <c r="P231" s="95"/>
    </row>
    <row r="232" spans="15:16" s="12" customFormat="1">
      <c r="O232" s="95"/>
      <c r="P232" s="95"/>
    </row>
    <row r="233" spans="15:16" s="12" customFormat="1">
      <c r="O233" s="95"/>
      <c r="P233" s="95"/>
    </row>
    <row r="234" spans="15:16" s="12" customFormat="1">
      <c r="O234" s="95"/>
      <c r="P234" s="95"/>
    </row>
    <row r="235" spans="15:16" s="12" customFormat="1">
      <c r="O235" s="95"/>
      <c r="P235" s="95"/>
    </row>
    <row r="236" spans="15:16" s="12" customFormat="1">
      <c r="O236" s="95"/>
      <c r="P236" s="95"/>
    </row>
    <row r="237" spans="15:16" s="12" customFormat="1">
      <c r="O237" s="95"/>
      <c r="P237" s="95"/>
    </row>
    <row r="238" spans="15:16" s="12" customFormat="1">
      <c r="O238" s="95"/>
      <c r="P238" s="95"/>
    </row>
    <row r="239" spans="15:16" s="12" customFormat="1">
      <c r="O239" s="95"/>
      <c r="P239" s="95"/>
    </row>
    <row r="240" spans="15:16" s="12" customFormat="1">
      <c r="O240" s="95"/>
      <c r="P240" s="95"/>
    </row>
    <row r="241" spans="15:16" s="12" customFormat="1">
      <c r="O241" s="95"/>
      <c r="P241" s="95"/>
    </row>
    <row r="242" spans="15:16" s="12" customFormat="1">
      <c r="O242" s="95"/>
      <c r="P242" s="95"/>
    </row>
    <row r="243" spans="15:16" s="12" customFormat="1">
      <c r="O243" s="95"/>
      <c r="P243" s="95"/>
    </row>
    <row r="244" spans="15:16" s="12" customFormat="1">
      <c r="O244" s="95"/>
      <c r="P244" s="95"/>
    </row>
    <row r="245" spans="15:16" s="12" customFormat="1">
      <c r="O245" s="95"/>
      <c r="P245" s="95"/>
    </row>
    <row r="246" spans="15:16" s="12" customFormat="1">
      <c r="O246" s="95"/>
      <c r="P246" s="95"/>
    </row>
    <row r="247" spans="15:16" s="12" customFormat="1">
      <c r="O247" s="95"/>
      <c r="P247" s="95"/>
    </row>
    <row r="248" spans="15:16" s="12" customFormat="1">
      <c r="O248" s="95"/>
      <c r="P248" s="95"/>
    </row>
    <row r="249" spans="15:16" s="12" customFormat="1">
      <c r="O249" s="95"/>
      <c r="P249" s="95"/>
    </row>
    <row r="250" spans="15:16" s="12" customFormat="1">
      <c r="O250" s="95"/>
      <c r="P250" s="95"/>
    </row>
    <row r="251" spans="15:16" s="12" customFormat="1">
      <c r="O251" s="95"/>
      <c r="P251" s="95"/>
    </row>
    <row r="252" spans="15:16" s="12" customFormat="1">
      <c r="O252" s="95"/>
      <c r="P252" s="95"/>
    </row>
    <row r="253" spans="15:16" s="12" customFormat="1">
      <c r="O253" s="95"/>
      <c r="P253" s="95"/>
    </row>
    <row r="254" spans="15:16" s="12" customFormat="1">
      <c r="O254" s="95"/>
      <c r="P254" s="95"/>
    </row>
    <row r="255" spans="15:16" s="12" customFormat="1">
      <c r="O255" s="95"/>
      <c r="P255" s="95"/>
    </row>
    <row r="256" spans="15:16" s="12" customFormat="1">
      <c r="O256" s="95"/>
      <c r="P256" s="95"/>
    </row>
    <row r="257" spans="15:16" s="12" customFormat="1">
      <c r="O257" s="95"/>
      <c r="P257" s="95"/>
    </row>
    <row r="258" spans="15:16" s="12" customFormat="1">
      <c r="O258" s="95"/>
      <c r="P258" s="95"/>
    </row>
    <row r="259" spans="15:16" s="12" customFormat="1">
      <c r="O259" s="95"/>
      <c r="P259" s="95"/>
    </row>
    <row r="260" spans="15:16" s="12" customFormat="1">
      <c r="O260" s="95"/>
      <c r="P260" s="95"/>
    </row>
    <row r="261" spans="15:16" s="12" customFormat="1">
      <c r="O261" s="95"/>
      <c r="P261" s="95"/>
    </row>
    <row r="262" spans="15:16" s="12" customFormat="1">
      <c r="O262" s="95"/>
      <c r="P262" s="95"/>
    </row>
    <row r="263" spans="15:16" s="12" customFormat="1">
      <c r="O263" s="95"/>
      <c r="P263" s="95"/>
    </row>
    <row r="264" spans="15:16" s="12" customFormat="1">
      <c r="O264" s="95"/>
      <c r="P264" s="95"/>
    </row>
    <row r="265" spans="15:16" s="12" customFormat="1">
      <c r="O265" s="95"/>
      <c r="P265" s="95"/>
    </row>
    <row r="266" spans="15:16" s="12" customFormat="1">
      <c r="O266" s="95"/>
      <c r="P266" s="95"/>
    </row>
    <row r="267" spans="15:16" s="12" customFormat="1">
      <c r="O267" s="95"/>
      <c r="P267" s="95"/>
    </row>
    <row r="268" spans="15:16" s="12" customFormat="1">
      <c r="O268" s="95"/>
      <c r="P268" s="95"/>
    </row>
    <row r="269" spans="15:16" s="12" customFormat="1">
      <c r="O269" s="95"/>
      <c r="P269" s="95"/>
    </row>
    <row r="270" spans="15:16" s="12" customFormat="1">
      <c r="O270" s="95"/>
      <c r="P270" s="95"/>
    </row>
    <row r="271" spans="15:16" s="12" customFormat="1">
      <c r="O271" s="95"/>
      <c r="P271" s="95"/>
    </row>
    <row r="272" spans="15:16" s="12" customFormat="1">
      <c r="O272" s="95"/>
      <c r="P272" s="95"/>
    </row>
    <row r="273" spans="15:16" s="12" customFormat="1">
      <c r="O273" s="95"/>
      <c r="P273" s="95"/>
    </row>
    <row r="274" spans="15:16" s="12" customFormat="1">
      <c r="O274" s="95"/>
      <c r="P274" s="95"/>
    </row>
    <row r="275" spans="15:16" s="12" customFormat="1">
      <c r="O275" s="95"/>
      <c r="P275" s="95"/>
    </row>
    <row r="276" spans="15:16" s="12" customFormat="1">
      <c r="O276" s="95"/>
      <c r="P276" s="95"/>
    </row>
    <row r="277" spans="15:16" s="12" customFormat="1">
      <c r="O277" s="95"/>
      <c r="P277" s="95"/>
    </row>
    <row r="278" spans="15:16" s="12" customFormat="1">
      <c r="O278" s="95"/>
      <c r="P278" s="95"/>
    </row>
    <row r="279" spans="15:16" s="12" customFormat="1">
      <c r="O279" s="95"/>
      <c r="P279" s="95"/>
    </row>
    <row r="280" spans="15:16" s="12" customFormat="1">
      <c r="O280" s="95"/>
      <c r="P280" s="95"/>
    </row>
    <row r="281" spans="15:16" s="12" customFormat="1">
      <c r="O281" s="95"/>
      <c r="P281" s="95"/>
    </row>
    <row r="282" spans="15:16" s="12" customFormat="1">
      <c r="O282" s="95"/>
      <c r="P282" s="95"/>
    </row>
    <row r="283" spans="15:16" s="12" customFormat="1">
      <c r="O283" s="95"/>
      <c r="P283" s="95"/>
    </row>
    <row r="284" spans="15:16" s="12" customFormat="1">
      <c r="O284" s="95"/>
      <c r="P284" s="95"/>
    </row>
    <row r="285" spans="15:16" s="12" customFormat="1">
      <c r="O285" s="95"/>
      <c r="P285" s="95"/>
    </row>
    <row r="286" spans="15:16" s="12" customFormat="1">
      <c r="O286" s="95"/>
      <c r="P286" s="95"/>
    </row>
    <row r="287" spans="15:16" s="12" customFormat="1">
      <c r="O287" s="95"/>
      <c r="P287" s="95"/>
    </row>
    <row r="288" spans="15:16" s="12" customFormat="1">
      <c r="O288" s="95"/>
      <c r="P288" s="95"/>
    </row>
    <row r="289" spans="15:16" s="12" customFormat="1">
      <c r="O289" s="95"/>
      <c r="P289" s="95"/>
    </row>
    <row r="290" spans="15:16" s="12" customFormat="1">
      <c r="O290" s="95"/>
      <c r="P290" s="95"/>
    </row>
    <row r="291" spans="15:16" s="12" customFormat="1">
      <c r="O291" s="95"/>
      <c r="P291" s="95"/>
    </row>
    <row r="292" spans="15:16" s="12" customFormat="1">
      <c r="O292" s="95"/>
      <c r="P292" s="95"/>
    </row>
    <row r="293" spans="15:16" s="12" customFormat="1">
      <c r="O293" s="95"/>
      <c r="P293" s="95"/>
    </row>
    <row r="294" spans="15:16" s="12" customFormat="1">
      <c r="O294" s="95"/>
      <c r="P294" s="95"/>
    </row>
    <row r="295" spans="15:16" s="12" customFormat="1">
      <c r="O295" s="95"/>
      <c r="P295" s="95"/>
    </row>
    <row r="296" spans="15:16" s="12" customFormat="1">
      <c r="O296" s="95"/>
      <c r="P296" s="95"/>
    </row>
    <row r="297" spans="15:16" s="12" customFormat="1">
      <c r="O297" s="95"/>
      <c r="P297" s="95"/>
    </row>
    <row r="298" spans="15:16" s="12" customFormat="1">
      <c r="O298" s="95"/>
      <c r="P298" s="95"/>
    </row>
    <row r="299" spans="15:16" s="12" customFormat="1">
      <c r="O299" s="95"/>
      <c r="P299" s="95"/>
    </row>
    <row r="300" spans="15:16" s="12" customFormat="1">
      <c r="O300" s="95"/>
      <c r="P300" s="95"/>
    </row>
    <row r="301" spans="15:16" s="12" customFormat="1">
      <c r="O301" s="95"/>
      <c r="P301" s="95"/>
    </row>
    <row r="302" spans="15:16" s="12" customFormat="1">
      <c r="O302" s="95"/>
      <c r="P302" s="95"/>
    </row>
    <row r="303" spans="15:16" s="12" customFormat="1">
      <c r="O303" s="95"/>
      <c r="P303" s="95"/>
    </row>
    <row r="304" spans="15:16" s="12" customFormat="1">
      <c r="O304" s="95"/>
      <c r="P304" s="95"/>
    </row>
    <row r="305" spans="15:16" s="12" customFormat="1">
      <c r="O305" s="95"/>
      <c r="P305" s="95"/>
    </row>
    <row r="306" spans="15:16" s="12" customFormat="1">
      <c r="O306" s="95"/>
      <c r="P306" s="95"/>
    </row>
    <row r="307" spans="15:16" s="12" customFormat="1">
      <c r="O307" s="95"/>
      <c r="P307" s="95"/>
    </row>
    <row r="308" spans="15:16" s="12" customFormat="1">
      <c r="O308" s="95"/>
      <c r="P308" s="95"/>
    </row>
    <row r="309" spans="15:16" s="12" customFormat="1">
      <c r="O309" s="95"/>
      <c r="P309" s="95"/>
    </row>
    <row r="310" spans="15:16" s="12" customFormat="1">
      <c r="O310" s="95"/>
      <c r="P310" s="95"/>
    </row>
    <row r="311" spans="15:16" s="12" customFormat="1">
      <c r="O311" s="95"/>
      <c r="P311" s="95"/>
    </row>
    <row r="312" spans="15:16" s="12" customFormat="1">
      <c r="O312" s="95"/>
      <c r="P312" s="95"/>
    </row>
    <row r="313" spans="15:16" s="12" customFormat="1">
      <c r="O313" s="95"/>
      <c r="P313" s="95"/>
    </row>
    <row r="314" spans="15:16" s="12" customFormat="1">
      <c r="O314" s="95"/>
      <c r="P314" s="95"/>
    </row>
    <row r="315" spans="15:16" s="12" customFormat="1">
      <c r="O315" s="95"/>
      <c r="P315" s="95"/>
    </row>
    <row r="316" spans="15:16" s="12" customFormat="1">
      <c r="O316" s="95"/>
      <c r="P316" s="95"/>
    </row>
    <row r="317" spans="15:16" s="12" customFormat="1">
      <c r="O317" s="95"/>
      <c r="P317" s="95"/>
    </row>
    <row r="318" spans="15:16" s="12" customFormat="1">
      <c r="O318" s="95"/>
      <c r="P318" s="95"/>
    </row>
    <row r="319" spans="15:16" s="12" customFormat="1">
      <c r="O319" s="95"/>
      <c r="P319" s="95"/>
    </row>
    <row r="320" spans="15:16" s="12" customFormat="1">
      <c r="O320" s="95"/>
      <c r="P320" s="95"/>
    </row>
    <row r="321" spans="15:16" s="12" customFormat="1">
      <c r="O321" s="95"/>
      <c r="P321" s="95"/>
    </row>
    <row r="322" spans="15:16" s="12" customFormat="1">
      <c r="O322" s="95"/>
      <c r="P322" s="95"/>
    </row>
    <row r="323" spans="15:16" s="12" customFormat="1">
      <c r="O323" s="95"/>
      <c r="P323" s="95"/>
    </row>
    <row r="324" spans="15:16" s="12" customFormat="1">
      <c r="O324" s="95"/>
      <c r="P324" s="95"/>
    </row>
    <row r="325" spans="15:16" s="12" customFormat="1">
      <c r="O325" s="95"/>
      <c r="P325" s="95"/>
    </row>
    <row r="326" spans="15:16" s="12" customFormat="1">
      <c r="O326" s="95"/>
      <c r="P326" s="95"/>
    </row>
    <row r="327" spans="15:16" s="12" customFormat="1">
      <c r="O327" s="95"/>
      <c r="P327" s="95"/>
    </row>
    <row r="328" spans="15:16" s="12" customFormat="1">
      <c r="O328" s="95"/>
      <c r="P328" s="95"/>
    </row>
    <row r="329" spans="15:16" s="12" customFormat="1">
      <c r="O329" s="95"/>
      <c r="P329" s="95"/>
    </row>
    <row r="330" spans="15:16" s="12" customFormat="1">
      <c r="O330" s="95"/>
      <c r="P330" s="95"/>
    </row>
    <row r="331" spans="15:16" s="12" customFormat="1">
      <c r="O331" s="95"/>
      <c r="P331" s="95"/>
    </row>
    <row r="332" spans="15:16" s="12" customFormat="1">
      <c r="O332" s="95"/>
      <c r="P332" s="95"/>
    </row>
    <row r="333" spans="15:16" s="12" customFormat="1">
      <c r="O333" s="95"/>
      <c r="P333" s="95"/>
    </row>
    <row r="334" spans="15:16" s="12" customFormat="1">
      <c r="O334" s="95"/>
      <c r="P334" s="95"/>
    </row>
    <row r="335" spans="15:16" s="12" customFormat="1">
      <c r="O335" s="95"/>
      <c r="P335" s="95"/>
    </row>
    <row r="336" spans="15:16" s="12" customFormat="1">
      <c r="O336" s="95"/>
      <c r="P336" s="95"/>
    </row>
    <row r="337" spans="15:16" s="12" customFormat="1">
      <c r="O337" s="95"/>
      <c r="P337" s="95"/>
    </row>
    <row r="338" spans="15:16" s="12" customFormat="1">
      <c r="O338" s="95"/>
      <c r="P338" s="95"/>
    </row>
    <row r="339" spans="15:16" s="12" customFormat="1">
      <c r="O339" s="95"/>
      <c r="P339" s="95"/>
    </row>
    <row r="340" spans="15:16" s="12" customFormat="1">
      <c r="O340" s="95"/>
      <c r="P340" s="95"/>
    </row>
    <row r="341" spans="15:16" s="12" customFormat="1">
      <c r="O341" s="95"/>
      <c r="P341" s="95"/>
    </row>
    <row r="342" spans="15:16" s="12" customFormat="1">
      <c r="O342" s="95"/>
      <c r="P342" s="95"/>
    </row>
    <row r="343" spans="15:16" s="12" customFormat="1">
      <c r="O343" s="95"/>
      <c r="P343" s="95"/>
    </row>
    <row r="344" spans="15:16" s="12" customFormat="1">
      <c r="O344" s="95"/>
      <c r="P344" s="95"/>
    </row>
    <row r="345" spans="15:16" s="12" customFormat="1">
      <c r="O345" s="95"/>
      <c r="P345" s="95"/>
    </row>
    <row r="346" spans="15:16" s="12" customFormat="1">
      <c r="O346" s="95"/>
      <c r="P346" s="95"/>
    </row>
    <row r="347" spans="15:16" s="12" customFormat="1">
      <c r="O347" s="95"/>
      <c r="P347" s="95"/>
    </row>
    <row r="348" spans="15:16" s="12" customFormat="1">
      <c r="O348" s="95"/>
      <c r="P348" s="95"/>
    </row>
    <row r="349" spans="15:16" s="12" customFormat="1">
      <c r="O349" s="95"/>
      <c r="P349" s="95"/>
    </row>
    <row r="350" spans="15:16" s="12" customFormat="1">
      <c r="O350" s="95"/>
      <c r="P350" s="95"/>
    </row>
    <row r="351" spans="15:16" s="12" customFormat="1">
      <c r="O351" s="95"/>
      <c r="P351" s="95"/>
    </row>
    <row r="352" spans="15:16" s="12" customFormat="1">
      <c r="O352" s="95"/>
      <c r="P352" s="95"/>
    </row>
    <row r="353" spans="15:16" s="12" customFormat="1">
      <c r="O353" s="95"/>
      <c r="P353" s="95"/>
    </row>
    <row r="354" spans="15:16" s="12" customFormat="1">
      <c r="O354" s="95"/>
      <c r="P354" s="95"/>
    </row>
    <row r="355" spans="15:16" s="12" customFormat="1">
      <c r="O355" s="95"/>
      <c r="P355" s="95"/>
    </row>
    <row r="356" spans="15:16" s="12" customFormat="1">
      <c r="O356" s="95"/>
      <c r="P356" s="95"/>
    </row>
    <row r="357" spans="15:16" s="12" customFormat="1">
      <c r="O357" s="95"/>
      <c r="P357" s="95"/>
    </row>
    <row r="358" spans="15:16" s="12" customFormat="1">
      <c r="O358" s="95"/>
      <c r="P358" s="95"/>
    </row>
    <row r="359" spans="15:16" s="12" customFormat="1">
      <c r="O359" s="95"/>
      <c r="P359" s="95"/>
    </row>
    <row r="360" spans="15:16" s="12" customFormat="1">
      <c r="O360" s="95"/>
      <c r="P360" s="95"/>
    </row>
  </sheetData>
  <hyperlinks>
    <hyperlink ref="N153" location="ocf" display="ocf"/>
  </hyperlinks>
  <pageMargins left="0.70866141732283472" right="0.70866141732283472" top="0.74803149606299213" bottom="0.74803149606299213" header="0.31496062992125984" footer="0.31496062992125984"/>
  <pageSetup paperSize="9" scale="70" orientation="landscape" r:id="rId1"/>
  <ignoredErrors>
    <ignoredError sqref="J12 J6 J57:J60 E59:E60 J14:J2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11"/>
  <sheetViews>
    <sheetView topLeftCell="A55" zoomScaleNormal="100" workbookViewId="0">
      <selection activeCell="L73" sqref="L73"/>
    </sheetView>
  </sheetViews>
  <sheetFormatPr defaultRowHeight="15"/>
  <cols>
    <col min="1" max="1" width="9.140625" style="12"/>
    <col min="2" max="2" width="44.7109375" customWidth="1"/>
    <col min="3" max="13" width="11.7109375" customWidth="1"/>
    <col min="14" max="14" width="9.140625" style="12"/>
    <col min="15" max="15" width="9.140625" style="95"/>
    <col min="16" max="49" width="9.140625" style="12"/>
  </cols>
  <sheetData>
    <row r="1" spans="2:15" s="12" customFormat="1">
      <c r="B1" s="11" t="s">
        <v>121</v>
      </c>
      <c r="C1" s="11"/>
      <c r="D1" s="11"/>
      <c r="O1" s="95"/>
    </row>
    <row r="2" spans="2:15" s="12" customFormat="1">
      <c r="B2" s="11"/>
      <c r="C2" s="11"/>
      <c r="D2" s="11"/>
      <c r="O2" s="95"/>
    </row>
    <row r="3" spans="2:15">
      <c r="B3" s="1" t="s">
        <v>77</v>
      </c>
      <c r="C3" s="6" t="s">
        <v>95</v>
      </c>
      <c r="D3" s="6" t="s">
        <v>96</v>
      </c>
      <c r="E3" s="6" t="s">
        <v>97</v>
      </c>
      <c r="F3" s="6" t="s">
        <v>94</v>
      </c>
      <c r="G3" s="6" t="s">
        <v>95</v>
      </c>
      <c r="H3" s="6" t="s">
        <v>96</v>
      </c>
      <c r="I3" s="6" t="s">
        <v>97</v>
      </c>
      <c r="J3" s="6" t="s">
        <v>94</v>
      </c>
      <c r="K3" s="8" t="s">
        <v>95</v>
      </c>
      <c r="L3" s="8" t="s">
        <v>96</v>
      </c>
      <c r="M3" s="10" t="s">
        <v>97</v>
      </c>
    </row>
    <row r="4" spans="2:15">
      <c r="B4" s="5"/>
      <c r="C4" s="7">
        <v>2018</v>
      </c>
      <c r="D4" s="7">
        <v>2018</v>
      </c>
      <c r="E4" s="7">
        <v>2017</v>
      </c>
      <c r="F4" s="7">
        <v>2017</v>
      </c>
      <c r="G4" s="7">
        <v>2017</v>
      </c>
      <c r="H4" s="7">
        <v>2017</v>
      </c>
      <c r="I4" s="7">
        <v>2016</v>
      </c>
      <c r="J4" s="7">
        <v>2016</v>
      </c>
      <c r="K4" s="9">
        <v>2016</v>
      </c>
      <c r="L4" s="9">
        <v>2016</v>
      </c>
      <c r="M4" s="9">
        <v>2015</v>
      </c>
      <c r="O4" s="96"/>
    </row>
    <row r="5" spans="2:15" s="12" customFormat="1">
      <c r="B5" s="34" t="s">
        <v>138</v>
      </c>
      <c r="C5" s="34"/>
      <c r="D5" s="34"/>
      <c r="E5" s="67"/>
      <c r="F5" s="67"/>
      <c r="G5" s="67"/>
      <c r="H5" s="67"/>
      <c r="I5" s="67"/>
      <c r="J5" s="67"/>
      <c r="K5" s="68"/>
      <c r="L5" s="68"/>
      <c r="M5" s="68"/>
      <c r="O5" s="95"/>
    </row>
    <row r="6" spans="2:15" s="12" customFormat="1">
      <c r="B6" s="28" t="s">
        <v>78</v>
      </c>
      <c r="C6" s="37">
        <v>10015</v>
      </c>
      <c r="D6" s="37">
        <v>9703</v>
      </c>
      <c r="E6" s="37">
        <v>9444</v>
      </c>
      <c r="F6" s="37">
        <v>8855</v>
      </c>
      <c r="G6" s="37">
        <v>9045</v>
      </c>
      <c r="H6" s="37">
        <v>9181</v>
      </c>
      <c r="I6" s="59">
        <v>9435</v>
      </c>
      <c r="J6" s="38">
        <v>9111</v>
      </c>
      <c r="K6" s="38">
        <v>9069</v>
      </c>
      <c r="L6" s="38">
        <v>6335</v>
      </c>
      <c r="M6" s="38">
        <v>6446</v>
      </c>
      <c r="O6" s="95"/>
    </row>
    <row r="7" spans="2:15" s="12" customFormat="1">
      <c r="B7" s="28" t="s">
        <v>124</v>
      </c>
      <c r="C7" s="37">
        <v>19208</v>
      </c>
      <c r="D7" s="37">
        <v>18862</v>
      </c>
      <c r="E7" s="37">
        <v>18127</v>
      </c>
      <c r="F7" s="37">
        <v>17925</v>
      </c>
      <c r="G7" s="37">
        <v>18245</v>
      </c>
      <c r="H7" s="37">
        <v>18197</v>
      </c>
      <c r="I7" s="59">
        <v>18185</v>
      </c>
      <c r="J7" s="38">
        <v>17392</v>
      </c>
      <c r="K7" s="38">
        <v>17076</v>
      </c>
      <c r="L7" s="38">
        <v>10975</v>
      </c>
      <c r="M7" s="38">
        <v>10910</v>
      </c>
      <c r="O7" s="95"/>
    </row>
    <row r="8" spans="2:15" s="12" customFormat="1">
      <c r="B8" s="28" t="s">
        <v>125</v>
      </c>
      <c r="C8" s="37">
        <v>5079</v>
      </c>
      <c r="D8" s="37">
        <v>5063</v>
      </c>
      <c r="E8" s="37">
        <v>4843</v>
      </c>
      <c r="F8" s="37">
        <v>4694</v>
      </c>
      <c r="G8" s="37">
        <v>4817</v>
      </c>
      <c r="H8" s="37">
        <v>4852</v>
      </c>
      <c r="I8" s="59">
        <v>5018</v>
      </c>
      <c r="J8" s="38">
        <v>4512</v>
      </c>
      <c r="K8" s="38">
        <v>4113</v>
      </c>
      <c r="L8" s="38">
        <v>1353</v>
      </c>
      <c r="M8" s="38">
        <v>1317</v>
      </c>
      <c r="O8" s="95"/>
    </row>
    <row r="9" spans="2:15" s="12" customFormat="1">
      <c r="B9" s="28" t="s">
        <v>126</v>
      </c>
      <c r="C9" s="37">
        <v>84</v>
      </c>
      <c r="D9" s="37">
        <v>82</v>
      </c>
      <c r="E9" s="37">
        <v>76</v>
      </c>
      <c r="F9" s="37">
        <v>71</v>
      </c>
      <c r="G9" s="37">
        <v>70</v>
      </c>
      <c r="H9" s="37">
        <v>68</v>
      </c>
      <c r="I9" s="59">
        <v>87</v>
      </c>
      <c r="J9" s="38">
        <v>87</v>
      </c>
      <c r="K9" s="38">
        <v>82</v>
      </c>
      <c r="L9" s="38">
        <v>13</v>
      </c>
      <c r="M9" s="38">
        <v>2696</v>
      </c>
      <c r="O9" s="95"/>
    </row>
    <row r="10" spans="2:15" s="12" customFormat="1">
      <c r="B10" s="28" t="s">
        <v>127</v>
      </c>
      <c r="C10" s="37">
        <v>92</v>
      </c>
      <c r="D10" s="37">
        <v>51</v>
      </c>
      <c r="E10" s="37">
        <v>57</v>
      </c>
      <c r="F10" s="37">
        <v>72</v>
      </c>
      <c r="G10" s="37">
        <v>65</v>
      </c>
      <c r="H10" s="37">
        <v>64</v>
      </c>
      <c r="I10" s="59">
        <v>408</v>
      </c>
      <c r="J10" s="38">
        <v>413</v>
      </c>
      <c r="K10" s="38">
        <v>411</v>
      </c>
      <c r="L10" s="38">
        <v>219</v>
      </c>
      <c r="M10" s="38">
        <v>225</v>
      </c>
      <c r="O10" s="95"/>
    </row>
    <row r="11" spans="2:15" s="12" customFormat="1">
      <c r="B11" s="28" t="s">
        <v>158</v>
      </c>
      <c r="C11" s="37">
        <v>786</v>
      </c>
      <c r="D11" s="37">
        <v>780</v>
      </c>
      <c r="E11" s="37">
        <v>718</v>
      </c>
      <c r="F11" s="37">
        <v>652</v>
      </c>
      <c r="G11" s="37">
        <v>726</v>
      </c>
      <c r="H11" s="37">
        <v>773</v>
      </c>
      <c r="I11" s="59">
        <v>794</v>
      </c>
      <c r="J11" s="38">
        <v>836</v>
      </c>
      <c r="K11" s="38">
        <v>818</v>
      </c>
      <c r="L11" s="38">
        <v>665</v>
      </c>
      <c r="M11" s="38">
        <v>706</v>
      </c>
      <c r="O11" s="95"/>
    </row>
    <row r="12" spans="2:15" s="12" customFormat="1">
      <c r="B12" s="35" t="s">
        <v>79</v>
      </c>
      <c r="C12" s="39">
        <f>SUM(C6:C11)</f>
        <v>35264</v>
      </c>
      <c r="D12" s="39">
        <f>SUM(D6:D11)</f>
        <v>34541</v>
      </c>
      <c r="E12" s="39">
        <f>SUM(E6:E11)</f>
        <v>33265</v>
      </c>
      <c r="F12" s="39">
        <f t="shared" ref="F12:M12" si="0">SUM(F6:F11)</f>
        <v>32269</v>
      </c>
      <c r="G12" s="39">
        <f t="shared" si="0"/>
        <v>32968</v>
      </c>
      <c r="H12" s="39">
        <f t="shared" si="0"/>
        <v>33135</v>
      </c>
      <c r="I12" s="50">
        <f t="shared" si="0"/>
        <v>33927</v>
      </c>
      <c r="J12" s="50">
        <f t="shared" si="0"/>
        <v>32351</v>
      </c>
      <c r="K12" s="50">
        <f t="shared" si="0"/>
        <v>31569</v>
      </c>
      <c r="L12" s="50">
        <f t="shared" si="0"/>
        <v>19560</v>
      </c>
      <c r="M12" s="50">
        <f t="shared" si="0"/>
        <v>22300</v>
      </c>
      <c r="O12" s="95"/>
    </row>
    <row r="13" spans="2:15" s="12" customFormat="1">
      <c r="B13" s="34" t="s">
        <v>139</v>
      </c>
      <c r="C13" s="34"/>
      <c r="D13" s="34"/>
      <c r="E13" s="64"/>
      <c r="F13" s="54"/>
      <c r="G13" s="54"/>
      <c r="H13" s="54"/>
      <c r="I13" s="57"/>
      <c r="J13" s="57"/>
      <c r="K13" s="57"/>
      <c r="L13" s="57"/>
      <c r="M13" s="57"/>
      <c r="O13" s="95"/>
    </row>
    <row r="14" spans="2:15" s="12" customFormat="1">
      <c r="B14" s="28" t="s">
        <v>80</v>
      </c>
      <c r="C14" s="37">
        <v>5969</v>
      </c>
      <c r="D14" s="37">
        <v>5649</v>
      </c>
      <c r="E14" s="37">
        <v>5383</v>
      </c>
      <c r="F14" s="37">
        <v>5184</v>
      </c>
      <c r="G14" s="37">
        <v>5191</v>
      </c>
      <c r="H14" s="37">
        <v>5114</v>
      </c>
      <c r="I14" s="59">
        <v>5060</v>
      </c>
      <c r="J14" s="59">
        <v>4982</v>
      </c>
      <c r="K14" s="59">
        <v>4869</v>
      </c>
      <c r="L14" s="59">
        <v>3788</v>
      </c>
      <c r="M14" s="59">
        <v>3758</v>
      </c>
      <c r="O14" s="95"/>
    </row>
    <row r="15" spans="2:15" s="12" customFormat="1">
      <c r="B15" s="28" t="s">
        <v>81</v>
      </c>
      <c r="C15" s="37">
        <v>7653</v>
      </c>
      <c r="D15" s="37">
        <v>7429</v>
      </c>
      <c r="E15" s="37">
        <v>6235</v>
      </c>
      <c r="F15" s="37">
        <v>6440</v>
      </c>
      <c r="G15" s="37">
        <v>7000</v>
      </c>
      <c r="H15" s="37">
        <v>7025</v>
      </c>
      <c r="I15" s="59">
        <v>5934</v>
      </c>
      <c r="J15" s="59">
        <v>6494</v>
      </c>
      <c r="K15" s="59">
        <v>6725</v>
      </c>
      <c r="L15" s="59">
        <v>5394</v>
      </c>
      <c r="M15" s="59">
        <v>4768</v>
      </c>
      <c r="O15" s="95"/>
    </row>
    <row r="16" spans="2:15" s="12" customFormat="1">
      <c r="B16" s="28" t="s">
        <v>128</v>
      </c>
      <c r="C16" s="37">
        <v>1036</v>
      </c>
      <c r="D16" s="37">
        <v>1077</v>
      </c>
      <c r="E16" s="37">
        <v>891</v>
      </c>
      <c r="F16" s="37">
        <v>910</v>
      </c>
      <c r="G16" s="37">
        <v>820</v>
      </c>
      <c r="H16" s="37">
        <v>876</v>
      </c>
      <c r="I16" s="59">
        <v>776</v>
      </c>
      <c r="J16" s="59">
        <v>710</v>
      </c>
      <c r="K16" s="59">
        <v>685</v>
      </c>
      <c r="L16" s="59">
        <v>675</v>
      </c>
      <c r="M16" s="59">
        <v>619</v>
      </c>
      <c r="O16" s="95"/>
    </row>
    <row r="17" spans="2:15" s="12" customFormat="1">
      <c r="B17" s="28" t="s">
        <v>129</v>
      </c>
      <c r="C17" s="37">
        <v>108</v>
      </c>
      <c r="D17" s="37">
        <v>297</v>
      </c>
      <c r="E17" s="37">
        <v>844</v>
      </c>
      <c r="F17" s="37">
        <v>305</v>
      </c>
      <c r="G17" s="37">
        <v>459</v>
      </c>
      <c r="H17" s="37">
        <v>520</v>
      </c>
      <c r="I17" s="59">
        <v>778</v>
      </c>
      <c r="J17" s="59">
        <v>709</v>
      </c>
      <c r="K17" s="59">
        <v>7109</v>
      </c>
      <c r="L17" s="59">
        <v>389</v>
      </c>
      <c r="M17" s="59">
        <v>393</v>
      </c>
      <c r="O17" s="95"/>
    </row>
    <row r="18" spans="2:15" s="12" customFormat="1">
      <c r="B18" s="28" t="s">
        <v>82</v>
      </c>
      <c r="C18" s="37">
        <v>2177</v>
      </c>
      <c r="D18" s="37">
        <v>2446</v>
      </c>
      <c r="E18" s="37">
        <v>1994</v>
      </c>
      <c r="F18" s="37">
        <v>2045</v>
      </c>
      <c r="G18" s="37">
        <v>2096</v>
      </c>
      <c r="H18" s="37">
        <v>2230</v>
      </c>
      <c r="I18" s="59">
        <v>1879</v>
      </c>
      <c r="J18" s="59">
        <v>2814</v>
      </c>
      <c r="K18" s="59">
        <v>1675</v>
      </c>
      <c r="L18" s="59">
        <v>1547</v>
      </c>
      <c r="M18" s="59">
        <v>2552</v>
      </c>
      <c r="O18" s="95"/>
    </row>
    <row r="19" spans="2:15" s="12" customFormat="1">
      <c r="B19" s="35" t="s">
        <v>83</v>
      </c>
      <c r="C19" s="50">
        <f>SUM(C14:C18)</f>
        <v>16943</v>
      </c>
      <c r="D19" s="50">
        <f>SUM(D14:D18)</f>
        <v>16898</v>
      </c>
      <c r="E19" s="50">
        <f>SUM(E14:E18)</f>
        <v>15347</v>
      </c>
      <c r="F19" s="50">
        <f>SUM(F14:F18)</f>
        <v>14884</v>
      </c>
      <c r="G19" s="50">
        <f t="shared" ref="G19:H19" si="1">SUM(G14:G18)</f>
        <v>15566</v>
      </c>
      <c r="H19" s="50">
        <f t="shared" si="1"/>
        <v>15765</v>
      </c>
      <c r="I19" s="50">
        <f>SUM(I14:I18)</f>
        <v>14427</v>
      </c>
      <c r="J19" s="50">
        <f t="shared" ref="J19:M19" si="2">SUM(J14:J18)</f>
        <v>15709</v>
      </c>
      <c r="K19" s="50">
        <f t="shared" si="2"/>
        <v>21063</v>
      </c>
      <c r="L19" s="50">
        <f t="shared" si="2"/>
        <v>11793</v>
      </c>
      <c r="M19" s="50">
        <f t="shared" si="2"/>
        <v>12090</v>
      </c>
      <c r="O19" s="95"/>
    </row>
    <row r="20" spans="2:15" s="12" customFormat="1">
      <c r="B20" s="28" t="s">
        <v>182</v>
      </c>
      <c r="C20" s="60">
        <v>0</v>
      </c>
      <c r="D20" s="60">
        <v>0</v>
      </c>
      <c r="E20" s="60">
        <v>0</v>
      </c>
      <c r="F20" s="60">
        <v>0</v>
      </c>
      <c r="G20" s="60">
        <v>0</v>
      </c>
      <c r="H20" s="60">
        <v>0</v>
      </c>
      <c r="I20" s="61">
        <v>0</v>
      </c>
      <c r="J20" s="62">
        <v>0</v>
      </c>
      <c r="K20" s="63">
        <v>0</v>
      </c>
      <c r="L20" s="59">
        <v>2712</v>
      </c>
      <c r="M20" s="63">
        <v>0</v>
      </c>
      <c r="O20" s="95"/>
    </row>
    <row r="21" spans="2:15" s="12" customFormat="1">
      <c r="B21" s="35" t="s">
        <v>59</v>
      </c>
      <c r="C21" s="50">
        <f>C12+C19+C20</f>
        <v>52207</v>
      </c>
      <c r="D21" s="50">
        <f>D12+D19+D20</f>
        <v>51439</v>
      </c>
      <c r="E21" s="50">
        <f>E12+E19+E20</f>
        <v>48612</v>
      </c>
      <c r="F21" s="50">
        <f>F12+F19+F20</f>
        <v>47153</v>
      </c>
      <c r="G21" s="50">
        <f t="shared" ref="G21:H21" si="3">G12+G19+G20</f>
        <v>48534</v>
      </c>
      <c r="H21" s="50">
        <f t="shared" si="3"/>
        <v>48900</v>
      </c>
      <c r="I21" s="50">
        <f>I12+I19+I20</f>
        <v>48354</v>
      </c>
      <c r="J21" s="50">
        <f t="shared" ref="J21:M21" si="4">J12+J19+J20</f>
        <v>48060</v>
      </c>
      <c r="K21" s="50">
        <f t="shared" si="4"/>
        <v>52632</v>
      </c>
      <c r="L21" s="50">
        <f t="shared" si="4"/>
        <v>34065</v>
      </c>
      <c r="M21" s="50">
        <f t="shared" si="4"/>
        <v>34390</v>
      </c>
      <c r="O21" s="95"/>
    </row>
    <row r="22" spans="2:15" s="12" customFormat="1">
      <c r="B22" s="104" t="s">
        <v>183</v>
      </c>
      <c r="C22" s="104"/>
      <c r="D22" s="104"/>
      <c r="E22" s="57"/>
      <c r="F22" s="57"/>
      <c r="G22" s="57"/>
      <c r="H22" s="57"/>
      <c r="I22" s="57"/>
      <c r="J22" s="57"/>
      <c r="K22" s="57"/>
      <c r="L22" s="57"/>
      <c r="M22" s="57"/>
      <c r="O22" s="95"/>
    </row>
    <row r="23" spans="2:15" s="12" customFormat="1">
      <c r="B23" s="13"/>
      <c r="C23" s="13"/>
      <c r="D23" s="13"/>
      <c r="E23" s="18"/>
      <c r="F23" s="37"/>
      <c r="G23" s="37"/>
      <c r="H23" s="37"/>
      <c r="I23" s="59"/>
      <c r="J23" s="38"/>
      <c r="K23" s="45"/>
      <c r="L23" s="45"/>
      <c r="M23" s="45"/>
      <c r="O23" s="95"/>
    </row>
    <row r="24" spans="2:15" s="12" customFormat="1">
      <c r="B24" s="35" t="s">
        <v>130</v>
      </c>
      <c r="C24" s="50">
        <v>29312</v>
      </c>
      <c r="D24" s="50">
        <v>29302</v>
      </c>
      <c r="E24" s="50">
        <v>27216</v>
      </c>
      <c r="F24" s="50">
        <v>26103</v>
      </c>
      <c r="G24" s="50">
        <v>25939</v>
      </c>
      <c r="H24" s="50">
        <v>26309</v>
      </c>
      <c r="I24" s="50">
        <v>25137</v>
      </c>
      <c r="J24" s="50">
        <v>24443</v>
      </c>
      <c r="K24" s="50">
        <v>23268</v>
      </c>
      <c r="L24" s="50">
        <v>19129</v>
      </c>
      <c r="M24" s="50">
        <v>18622</v>
      </c>
      <c r="O24" s="95"/>
    </row>
    <row r="25" spans="2:15" s="12" customFormat="1">
      <c r="B25" s="34" t="s">
        <v>131</v>
      </c>
      <c r="C25" s="34"/>
      <c r="D25" s="34"/>
      <c r="E25" s="18"/>
      <c r="F25" s="37"/>
      <c r="G25" s="37"/>
      <c r="H25" s="37"/>
      <c r="I25" s="59"/>
      <c r="J25" s="38"/>
      <c r="K25" s="45"/>
      <c r="L25" s="45"/>
      <c r="M25" s="45"/>
      <c r="O25" s="95"/>
    </row>
    <row r="26" spans="2:15" s="12" customFormat="1">
      <c r="B26" s="28" t="s">
        <v>132</v>
      </c>
      <c r="C26" s="37">
        <v>9791</v>
      </c>
      <c r="D26" s="37">
        <v>9715</v>
      </c>
      <c r="E26" s="37">
        <v>8097</v>
      </c>
      <c r="F26" s="37">
        <v>8758</v>
      </c>
      <c r="G26" s="37">
        <v>8745</v>
      </c>
      <c r="H26" s="37">
        <v>9480</v>
      </c>
      <c r="I26" s="59">
        <v>9852</v>
      </c>
      <c r="J26" s="59">
        <v>6984</v>
      </c>
      <c r="K26" s="59">
        <v>7779</v>
      </c>
      <c r="L26" s="59">
        <v>5201</v>
      </c>
      <c r="M26" s="59">
        <v>5302</v>
      </c>
      <c r="O26" s="95"/>
    </row>
    <row r="27" spans="2:15" s="12" customFormat="1">
      <c r="B27" s="28" t="s">
        <v>84</v>
      </c>
      <c r="C27" s="37">
        <v>87</v>
      </c>
      <c r="D27" s="37">
        <v>53</v>
      </c>
      <c r="E27" s="37">
        <v>111</v>
      </c>
      <c r="F27" s="37">
        <v>139</v>
      </c>
      <c r="G27" s="37">
        <v>143</v>
      </c>
      <c r="H27" s="37">
        <v>129</v>
      </c>
      <c r="I27" s="59">
        <v>141</v>
      </c>
      <c r="J27" s="59">
        <v>235</v>
      </c>
      <c r="K27" s="59">
        <v>240</v>
      </c>
      <c r="L27" s="59">
        <v>200</v>
      </c>
      <c r="M27" s="59">
        <v>138</v>
      </c>
      <c r="O27" s="95"/>
    </row>
    <row r="28" spans="2:15" s="12" customFormat="1">
      <c r="B28" s="28" t="s">
        <v>133</v>
      </c>
      <c r="C28" s="37">
        <v>565</v>
      </c>
      <c r="D28" s="37">
        <v>588</v>
      </c>
      <c r="E28" s="37">
        <v>570</v>
      </c>
      <c r="F28" s="37">
        <v>602</v>
      </c>
      <c r="G28" s="37">
        <v>628</v>
      </c>
      <c r="H28" s="37">
        <v>652</v>
      </c>
      <c r="I28" s="59">
        <v>681</v>
      </c>
      <c r="J28" s="59">
        <v>745</v>
      </c>
      <c r="K28" s="59">
        <v>736</v>
      </c>
      <c r="L28" s="59">
        <v>599</v>
      </c>
      <c r="M28" s="59">
        <v>596</v>
      </c>
      <c r="O28" s="95"/>
    </row>
    <row r="29" spans="2:15" s="12" customFormat="1">
      <c r="B29" s="28" t="s">
        <v>134</v>
      </c>
      <c r="C29" s="37">
        <v>214</v>
      </c>
      <c r="D29" s="37">
        <v>229</v>
      </c>
      <c r="E29" s="37">
        <v>228</v>
      </c>
      <c r="F29" s="37">
        <v>212</v>
      </c>
      <c r="G29" s="37">
        <v>219</v>
      </c>
      <c r="H29" s="37">
        <v>225</v>
      </c>
      <c r="I29" s="59">
        <v>221</v>
      </c>
      <c r="J29" s="59">
        <v>250</v>
      </c>
      <c r="K29" s="59">
        <v>248</v>
      </c>
      <c r="L29" s="59">
        <v>100</v>
      </c>
      <c r="M29" s="59">
        <v>121</v>
      </c>
      <c r="O29" s="95"/>
    </row>
    <row r="30" spans="2:15" s="12" customFormat="1">
      <c r="B30" s="28" t="s">
        <v>135</v>
      </c>
      <c r="C30" s="37">
        <v>881</v>
      </c>
      <c r="D30" s="37">
        <v>849</v>
      </c>
      <c r="E30" s="37">
        <v>791</v>
      </c>
      <c r="F30" s="37">
        <v>828</v>
      </c>
      <c r="G30" s="37">
        <v>800</v>
      </c>
      <c r="H30" s="37">
        <v>794</v>
      </c>
      <c r="I30" s="59">
        <v>789</v>
      </c>
      <c r="J30" s="59">
        <v>742</v>
      </c>
      <c r="K30" s="59">
        <v>593</v>
      </c>
      <c r="L30" s="59">
        <v>377</v>
      </c>
      <c r="M30" s="59">
        <v>358</v>
      </c>
      <c r="O30" s="95"/>
    </row>
    <row r="31" spans="2:15" s="12" customFormat="1">
      <c r="B31" s="35" t="s">
        <v>85</v>
      </c>
      <c r="C31" s="50">
        <f>SUM(C26:C30)</f>
        <v>11538</v>
      </c>
      <c r="D31" s="50">
        <f>SUM(D26:D30)</f>
        <v>11434</v>
      </c>
      <c r="E31" s="50">
        <f>SUM(E26:E30)</f>
        <v>9797</v>
      </c>
      <c r="F31" s="50">
        <f>SUM(F26:F30)</f>
        <v>10539</v>
      </c>
      <c r="G31" s="50">
        <f t="shared" ref="G31:H31" si="5">SUM(G26:G30)</f>
        <v>10535</v>
      </c>
      <c r="H31" s="50">
        <f t="shared" si="5"/>
        <v>11280</v>
      </c>
      <c r="I31" s="50">
        <f>SUM(I26:I30)</f>
        <v>11684</v>
      </c>
      <c r="J31" s="50">
        <f>SUM(J26:J30)</f>
        <v>8956</v>
      </c>
      <c r="K31" s="50">
        <f>SUM(K26:K30)</f>
        <v>9596</v>
      </c>
      <c r="L31" s="50">
        <f>SUM(L26:L30)</f>
        <v>6477</v>
      </c>
      <c r="M31" s="50">
        <f>SUM(M26:M30)</f>
        <v>6515</v>
      </c>
      <c r="O31" s="95"/>
    </row>
    <row r="32" spans="2:15" s="12" customFormat="1">
      <c r="B32" s="64" t="s">
        <v>136</v>
      </c>
      <c r="C32" s="64"/>
      <c r="D32" s="64"/>
      <c r="E32" s="64"/>
      <c r="F32" s="54"/>
      <c r="G32" s="54"/>
      <c r="H32" s="54"/>
      <c r="I32" s="57"/>
      <c r="J32" s="65"/>
      <c r="K32" s="65"/>
      <c r="L32" s="65"/>
      <c r="M32" s="65"/>
      <c r="O32" s="95"/>
    </row>
    <row r="33" spans="2:15" s="12" customFormat="1">
      <c r="B33" s="28" t="s">
        <v>86</v>
      </c>
      <c r="C33" s="37">
        <v>3502</v>
      </c>
      <c r="D33" s="37">
        <v>3105</v>
      </c>
      <c r="E33" s="37">
        <v>4337</v>
      </c>
      <c r="F33" s="37">
        <v>4238</v>
      </c>
      <c r="G33" s="37">
        <v>5368</v>
      </c>
      <c r="H33" s="37">
        <v>4602</v>
      </c>
      <c r="I33" s="59">
        <v>5282</v>
      </c>
      <c r="J33" s="59">
        <v>8492</v>
      </c>
      <c r="K33" s="59">
        <v>13435</v>
      </c>
      <c r="L33" s="59">
        <v>3324</v>
      </c>
      <c r="M33" s="59">
        <v>4077</v>
      </c>
      <c r="O33" s="95"/>
    </row>
    <row r="34" spans="2:15" s="12" customFormat="1">
      <c r="B34" s="28" t="s">
        <v>137</v>
      </c>
      <c r="C34" s="37">
        <v>1226</v>
      </c>
      <c r="D34" s="37">
        <v>1262</v>
      </c>
      <c r="E34" s="37">
        <v>1134</v>
      </c>
      <c r="F34" s="37">
        <v>966</v>
      </c>
      <c r="G34" s="37">
        <v>916</v>
      </c>
      <c r="H34" s="37">
        <v>1015</v>
      </c>
      <c r="I34" s="59">
        <v>920</v>
      </c>
      <c r="J34" s="59">
        <v>826</v>
      </c>
      <c r="K34" s="59">
        <v>825</v>
      </c>
      <c r="L34" s="59">
        <v>703</v>
      </c>
      <c r="M34" s="59">
        <v>649</v>
      </c>
      <c r="O34" s="95"/>
    </row>
    <row r="35" spans="2:15" s="12" customFormat="1">
      <c r="B35" s="28" t="s">
        <v>87</v>
      </c>
      <c r="C35" s="37">
        <v>6173</v>
      </c>
      <c r="D35" s="37">
        <v>5893</v>
      </c>
      <c r="E35" s="37">
        <v>5699</v>
      </c>
      <c r="F35" s="37">
        <v>5065</v>
      </c>
      <c r="G35" s="37">
        <v>5500</v>
      </c>
      <c r="H35" s="37">
        <v>5462</v>
      </c>
      <c r="I35" s="59">
        <v>4997</v>
      </c>
      <c r="J35" s="59">
        <v>4976</v>
      </c>
      <c r="K35" s="59">
        <v>5205</v>
      </c>
      <c r="L35" s="59">
        <v>4222</v>
      </c>
      <c r="M35" s="59">
        <v>4256</v>
      </c>
      <c r="O35" s="95"/>
    </row>
    <row r="36" spans="2:15" s="12" customFormat="1">
      <c r="B36" s="28" t="s">
        <v>134</v>
      </c>
      <c r="C36" s="37">
        <v>456</v>
      </c>
      <c r="D36" s="37">
        <v>443</v>
      </c>
      <c r="E36" s="37">
        <v>429</v>
      </c>
      <c r="F36" s="37">
        <v>242</v>
      </c>
      <c r="G36" s="37">
        <v>276</v>
      </c>
      <c r="H36" s="37">
        <v>232</v>
      </c>
      <c r="I36" s="59">
        <v>334</v>
      </c>
      <c r="J36" s="59">
        <v>367</v>
      </c>
      <c r="K36" s="59">
        <v>303</v>
      </c>
      <c r="L36" s="59">
        <v>210</v>
      </c>
      <c r="M36" s="59">
        <v>271</v>
      </c>
      <c r="O36" s="95"/>
    </row>
    <row r="37" spans="2:15" s="12" customFormat="1">
      <c r="B37" s="35" t="s">
        <v>88</v>
      </c>
      <c r="C37" s="50">
        <f>SUM(C33:C36)</f>
        <v>11357</v>
      </c>
      <c r="D37" s="50">
        <f>SUM(D33:D36)</f>
        <v>10703</v>
      </c>
      <c r="E37" s="50">
        <f>SUM(E33:E36)</f>
        <v>11599</v>
      </c>
      <c r="F37" s="50">
        <f t="shared" ref="F37:M37" si="6">SUM(F33:F36)</f>
        <v>10511</v>
      </c>
      <c r="G37" s="50">
        <f t="shared" si="6"/>
        <v>12060</v>
      </c>
      <c r="H37" s="50">
        <f t="shared" si="6"/>
        <v>11311</v>
      </c>
      <c r="I37" s="50">
        <f t="shared" si="6"/>
        <v>11533</v>
      </c>
      <c r="J37" s="50">
        <f t="shared" si="6"/>
        <v>14661</v>
      </c>
      <c r="K37" s="50">
        <f t="shared" si="6"/>
        <v>19768</v>
      </c>
      <c r="L37" s="50">
        <f t="shared" si="6"/>
        <v>8459</v>
      </c>
      <c r="M37" s="50">
        <f t="shared" si="6"/>
        <v>9253</v>
      </c>
      <c r="O37" s="95"/>
    </row>
    <row r="38" spans="2:15" s="12" customFormat="1">
      <c r="B38" s="35" t="s">
        <v>89</v>
      </c>
      <c r="C38" s="50">
        <f t="shared" ref="C38:D38" si="7">C24+C31+C37</f>
        <v>52207</v>
      </c>
      <c r="D38" s="50">
        <f t="shared" si="7"/>
        <v>51439</v>
      </c>
      <c r="E38" s="50">
        <f t="shared" ref="E38:M38" si="8">E24+E31+E37</f>
        <v>48612</v>
      </c>
      <c r="F38" s="50">
        <f t="shared" si="8"/>
        <v>47153</v>
      </c>
      <c r="G38" s="50">
        <f t="shared" si="8"/>
        <v>48534</v>
      </c>
      <c r="H38" s="50">
        <f t="shared" si="8"/>
        <v>48900</v>
      </c>
      <c r="I38" s="50">
        <f t="shared" si="8"/>
        <v>48354</v>
      </c>
      <c r="J38" s="50">
        <f t="shared" si="8"/>
        <v>48060</v>
      </c>
      <c r="K38" s="50">
        <f t="shared" si="8"/>
        <v>52632</v>
      </c>
      <c r="L38" s="50">
        <f t="shared" si="8"/>
        <v>34065</v>
      </c>
      <c r="M38" s="50">
        <f t="shared" si="8"/>
        <v>34390</v>
      </c>
      <c r="O38" s="95"/>
    </row>
    <row r="39" spans="2:15" s="12" customFormat="1">
      <c r="B39" s="13"/>
      <c r="C39" s="13"/>
      <c r="D39" s="13"/>
      <c r="E39" s="14"/>
      <c r="F39" s="14"/>
      <c r="G39" s="14"/>
      <c r="H39" s="14"/>
      <c r="I39" s="14"/>
      <c r="J39" s="14"/>
      <c r="K39" s="14"/>
      <c r="L39" s="14"/>
      <c r="M39" s="14"/>
      <c r="O39" s="95"/>
    </row>
    <row r="40" spans="2:15" s="12" customFormat="1">
      <c r="B40" s="13"/>
      <c r="C40" s="13"/>
      <c r="D40" s="13"/>
      <c r="E40" s="13"/>
      <c r="F40" s="15"/>
      <c r="G40" s="15"/>
      <c r="H40" s="15"/>
      <c r="I40" s="15"/>
      <c r="J40" s="15"/>
      <c r="O40" s="95"/>
    </row>
    <row r="41" spans="2:15">
      <c r="B41" s="1" t="s">
        <v>90</v>
      </c>
      <c r="C41" s="6" t="s">
        <v>95</v>
      </c>
      <c r="D41" s="6" t="s">
        <v>96</v>
      </c>
      <c r="E41" s="6" t="s">
        <v>97</v>
      </c>
      <c r="F41" s="6" t="s">
        <v>94</v>
      </c>
      <c r="G41" s="6" t="s">
        <v>95</v>
      </c>
      <c r="H41" s="6" t="s">
        <v>96</v>
      </c>
      <c r="I41" s="6" t="s">
        <v>97</v>
      </c>
      <c r="J41" s="6" t="s">
        <v>94</v>
      </c>
      <c r="K41" s="8" t="s">
        <v>95</v>
      </c>
      <c r="L41" s="8" t="s">
        <v>96</v>
      </c>
      <c r="M41" s="10" t="s">
        <v>97</v>
      </c>
      <c r="N41" s="95"/>
    </row>
    <row r="42" spans="2:15">
      <c r="B42" s="5"/>
      <c r="C42" s="7">
        <v>2018</v>
      </c>
      <c r="D42" s="7">
        <v>2018</v>
      </c>
      <c r="E42" s="7">
        <v>2017</v>
      </c>
      <c r="F42" s="7">
        <v>2017</v>
      </c>
      <c r="G42" s="7">
        <v>2017</v>
      </c>
      <c r="H42" s="7">
        <v>2017</v>
      </c>
      <c r="I42" s="7">
        <v>2016</v>
      </c>
      <c r="J42" s="7">
        <v>2016</v>
      </c>
      <c r="K42" s="9">
        <v>2016</v>
      </c>
      <c r="L42" s="9">
        <v>2016</v>
      </c>
      <c r="M42" s="9">
        <v>2015</v>
      </c>
    </row>
    <row r="43" spans="2:15" s="12" customFormat="1">
      <c r="B43" s="36" t="s">
        <v>171</v>
      </c>
      <c r="C43" s="58">
        <f>E24</f>
        <v>27216</v>
      </c>
      <c r="D43" s="58">
        <f>E24</f>
        <v>27216</v>
      </c>
      <c r="E43" s="58">
        <f>I24</f>
        <v>25137</v>
      </c>
      <c r="F43" s="54">
        <f>I24</f>
        <v>25137</v>
      </c>
      <c r="G43" s="54">
        <f>I24</f>
        <v>25137</v>
      </c>
      <c r="H43" s="54">
        <f>I48</f>
        <v>25137</v>
      </c>
      <c r="I43" s="57">
        <f>M24</f>
        <v>18622</v>
      </c>
      <c r="J43" s="58">
        <f>M24</f>
        <v>18622</v>
      </c>
      <c r="K43" s="58">
        <f>M24</f>
        <v>18622</v>
      </c>
      <c r="L43" s="58">
        <f>M24</f>
        <v>18622</v>
      </c>
      <c r="M43" s="58">
        <v>17767</v>
      </c>
      <c r="O43" s="95"/>
    </row>
    <row r="44" spans="2:15" s="12" customFormat="1">
      <c r="B44" s="28" t="s">
        <v>49</v>
      </c>
      <c r="C44" s="38">
        <f>'IS '!C38+'IS '!D38</f>
        <v>1807</v>
      </c>
      <c r="D44" s="38">
        <f>'IS '!D21</f>
        <v>910</v>
      </c>
      <c r="E44" s="37">
        <f>'IS '!E21</f>
        <v>2874</v>
      </c>
      <c r="F44" s="37">
        <f>'IS '!G38+'IS '!H38+'IS '!I38</f>
        <v>2601</v>
      </c>
      <c r="G44" s="37">
        <f>'IS '!H38+'IS '!I38</f>
        <v>1966</v>
      </c>
      <c r="H44" s="37">
        <f>'IS '!I38</f>
        <v>1229</v>
      </c>
      <c r="I44" s="37">
        <f>'IS '!J38</f>
        <v>6585</v>
      </c>
      <c r="J44" s="37">
        <f>'IS '!L38+'IS '!M38+'IS '!N38</f>
        <v>6066</v>
      </c>
      <c r="K44" s="37">
        <f>'IS '!M38+'IS '!N38</f>
        <v>5435</v>
      </c>
      <c r="L44" s="37">
        <f>'IS '!N38</f>
        <v>529</v>
      </c>
      <c r="M44" s="37">
        <v>2605</v>
      </c>
      <c r="O44" s="95"/>
    </row>
    <row r="45" spans="2:15" s="12" customFormat="1">
      <c r="B45" s="28" t="s">
        <v>196</v>
      </c>
      <c r="C45" s="121">
        <f>'IS '!C52+'IS '!D52</f>
        <v>1509</v>
      </c>
      <c r="D45" s="121">
        <f>'IS '!D52</f>
        <v>1176</v>
      </c>
      <c r="E45" s="37">
        <f>'IS '!E52</f>
        <v>357</v>
      </c>
      <c r="F45" s="37">
        <f>'IS '!G52+'IS '!H52+'IS '!I52</f>
        <v>-483</v>
      </c>
      <c r="G45" s="37">
        <f>'IS '!H52+'IS '!I52</f>
        <v>-12</v>
      </c>
      <c r="H45" s="37">
        <f>'IS '!I52</f>
        <v>-57</v>
      </c>
      <c r="I45" s="59">
        <f>'IS '!J52</f>
        <v>1014</v>
      </c>
      <c r="J45" s="38">
        <f>'IS '!L52+'IS '!M52+'IS '!N52</f>
        <v>839</v>
      </c>
      <c r="K45" s="38">
        <f>'IS '!M52+'IS '!N52</f>
        <v>295</v>
      </c>
      <c r="L45" s="38">
        <f>'IS '!N52</f>
        <v>-22</v>
      </c>
      <c r="M45" s="38">
        <v>-723</v>
      </c>
      <c r="O45" s="95"/>
    </row>
    <row r="46" spans="2:15" s="12" customFormat="1">
      <c r="B46" s="28" t="s">
        <v>92</v>
      </c>
      <c r="C46" s="60">
        <v>0</v>
      </c>
      <c r="D46" s="60">
        <v>0</v>
      </c>
      <c r="E46" s="60">
        <v>0</v>
      </c>
      <c r="F46" s="60">
        <v>0</v>
      </c>
      <c r="G46" s="60">
        <v>0</v>
      </c>
      <c r="H46" s="60">
        <v>0</v>
      </c>
      <c r="I46" s="61">
        <v>0</v>
      </c>
      <c r="J46" s="41">
        <v>0</v>
      </c>
      <c r="K46" s="41">
        <v>0</v>
      </c>
      <c r="L46" s="41">
        <v>0</v>
      </c>
      <c r="M46" s="38">
        <v>-10</v>
      </c>
      <c r="O46" s="95"/>
    </row>
    <row r="47" spans="2:15" s="12" customFormat="1">
      <c r="B47" s="28" t="s">
        <v>55</v>
      </c>
      <c r="C47" s="121">
        <v>-1220</v>
      </c>
      <c r="D47" s="60">
        <v>0</v>
      </c>
      <c r="E47" s="37">
        <v>-1152</v>
      </c>
      <c r="F47" s="37">
        <v>-1152</v>
      </c>
      <c r="G47" s="37">
        <v>-1152</v>
      </c>
      <c r="H47" s="37">
        <v>0</v>
      </c>
      <c r="I47" s="59">
        <v>-1084</v>
      </c>
      <c r="J47" s="38">
        <v>-1084</v>
      </c>
      <c r="K47" s="38">
        <v>-1084</v>
      </c>
      <c r="L47" s="38">
        <v>0</v>
      </c>
      <c r="M47" s="38">
        <v>-1017</v>
      </c>
      <c r="O47" s="95"/>
    </row>
    <row r="48" spans="2:15" s="12" customFormat="1" ht="15.75" customHeight="1">
      <c r="B48" s="35" t="s">
        <v>93</v>
      </c>
      <c r="C48" s="39">
        <f>SUM(C43:C47)</f>
        <v>29312</v>
      </c>
      <c r="D48" s="39">
        <f>SUM(D43:D47)</f>
        <v>29302</v>
      </c>
      <c r="E48" s="39">
        <f>SUM(E43:E47)</f>
        <v>27216</v>
      </c>
      <c r="F48" s="39">
        <f>SUM(F43:F47)</f>
        <v>26103</v>
      </c>
      <c r="G48" s="39">
        <f t="shared" ref="G48:M48" si="9">SUM(G43:G47)</f>
        <v>25939</v>
      </c>
      <c r="H48" s="39">
        <f t="shared" si="9"/>
        <v>26309</v>
      </c>
      <c r="I48" s="39">
        <f t="shared" si="9"/>
        <v>25137</v>
      </c>
      <c r="J48" s="39">
        <f t="shared" si="9"/>
        <v>24443</v>
      </c>
      <c r="K48" s="39">
        <f t="shared" si="9"/>
        <v>23268</v>
      </c>
      <c r="L48" s="39">
        <f t="shared" si="9"/>
        <v>19129</v>
      </c>
      <c r="M48" s="39">
        <f t="shared" si="9"/>
        <v>18622</v>
      </c>
      <c r="O48" s="95"/>
    </row>
    <row r="49" spans="2:15" s="12" customFormat="1">
      <c r="E49" s="45"/>
      <c r="F49" s="45"/>
      <c r="G49" s="45"/>
      <c r="H49" s="45"/>
      <c r="I49" s="45"/>
      <c r="J49" s="45"/>
      <c r="K49" s="45"/>
      <c r="L49" s="45"/>
      <c r="M49" s="45"/>
      <c r="O49" s="95"/>
    </row>
    <row r="50" spans="2:15" s="12" customFormat="1">
      <c r="O50" s="95"/>
    </row>
    <row r="51" spans="2:15">
      <c r="B51" s="1" t="s">
        <v>15</v>
      </c>
      <c r="C51" s="6" t="s">
        <v>95</v>
      </c>
      <c r="D51" s="6" t="s">
        <v>96</v>
      </c>
      <c r="E51" s="6" t="s">
        <v>97</v>
      </c>
      <c r="F51" s="6" t="s">
        <v>94</v>
      </c>
      <c r="G51" s="6" t="s">
        <v>95</v>
      </c>
      <c r="H51" s="6" t="s">
        <v>96</v>
      </c>
      <c r="I51" s="6" t="s">
        <v>97</v>
      </c>
      <c r="J51" s="6" t="s">
        <v>94</v>
      </c>
      <c r="K51" s="8" t="s">
        <v>95</v>
      </c>
      <c r="L51" s="8" t="s">
        <v>96</v>
      </c>
      <c r="M51" s="10" t="s">
        <v>97</v>
      </c>
    </row>
    <row r="52" spans="2:15">
      <c r="B52" s="5"/>
      <c r="C52" s="7">
        <v>2018</v>
      </c>
      <c r="D52" s="7">
        <v>2018</v>
      </c>
      <c r="E52" s="7">
        <v>2017</v>
      </c>
      <c r="F52" s="7">
        <v>2017</v>
      </c>
      <c r="G52" s="7">
        <v>2017</v>
      </c>
      <c r="H52" s="7">
        <v>2017</v>
      </c>
      <c r="I52" s="7">
        <v>2016</v>
      </c>
      <c r="J52" s="7">
        <v>2016</v>
      </c>
      <c r="K52" s="9">
        <v>2016</v>
      </c>
      <c r="L52" s="9">
        <v>2016</v>
      </c>
      <c r="M52" s="9">
        <v>2015</v>
      </c>
    </row>
    <row r="53" spans="2:15" s="12" customFormat="1">
      <c r="B53" s="28" t="s">
        <v>122</v>
      </c>
      <c r="C53" s="37">
        <f t="shared" ref="C53:M53" si="10">C24</f>
        <v>29312</v>
      </c>
      <c r="D53" s="37">
        <f t="shared" si="10"/>
        <v>29302</v>
      </c>
      <c r="E53" s="37">
        <f t="shared" si="10"/>
        <v>27216</v>
      </c>
      <c r="F53" s="37">
        <f t="shared" si="10"/>
        <v>26103</v>
      </c>
      <c r="G53" s="37">
        <f t="shared" si="10"/>
        <v>25939</v>
      </c>
      <c r="H53" s="37">
        <f t="shared" si="10"/>
        <v>26309</v>
      </c>
      <c r="I53" s="49">
        <f t="shared" si="10"/>
        <v>25137</v>
      </c>
      <c r="J53" s="49">
        <f t="shared" si="10"/>
        <v>24443</v>
      </c>
      <c r="K53" s="49">
        <f t="shared" si="10"/>
        <v>23268</v>
      </c>
      <c r="L53" s="49">
        <f t="shared" si="10"/>
        <v>19129</v>
      </c>
      <c r="M53" s="49">
        <f t="shared" si="10"/>
        <v>18622</v>
      </c>
      <c r="O53" s="95"/>
    </row>
    <row r="54" spans="2:15" s="12" customFormat="1">
      <c r="B54" s="28" t="s">
        <v>59</v>
      </c>
      <c r="C54" s="37">
        <f t="shared" ref="C54:M54" si="11">C21</f>
        <v>52207</v>
      </c>
      <c r="D54" s="37">
        <f t="shared" si="11"/>
        <v>51439</v>
      </c>
      <c r="E54" s="37">
        <f t="shared" si="11"/>
        <v>48612</v>
      </c>
      <c r="F54" s="37">
        <f t="shared" si="11"/>
        <v>47153</v>
      </c>
      <c r="G54" s="37">
        <f t="shared" si="11"/>
        <v>48534</v>
      </c>
      <c r="H54" s="37">
        <f t="shared" si="11"/>
        <v>48900</v>
      </c>
      <c r="I54" s="37">
        <f t="shared" si="11"/>
        <v>48354</v>
      </c>
      <c r="J54" s="37">
        <f t="shared" si="11"/>
        <v>48060</v>
      </c>
      <c r="K54" s="37">
        <f t="shared" si="11"/>
        <v>52632</v>
      </c>
      <c r="L54" s="37">
        <f t="shared" si="11"/>
        <v>34065</v>
      </c>
      <c r="M54" s="37">
        <f t="shared" si="11"/>
        <v>34390</v>
      </c>
      <c r="O54" s="95"/>
    </row>
    <row r="55" spans="2:15" s="12" customFormat="1">
      <c r="B55" s="35" t="s">
        <v>15</v>
      </c>
      <c r="C55" s="55">
        <f>C53/C54</f>
        <v>0.56145727584423544</v>
      </c>
      <c r="D55" s="55">
        <f>D53/D54</f>
        <v>0.56964559964229478</v>
      </c>
      <c r="E55" s="55">
        <f>E53/E54</f>
        <v>0.55986176252777087</v>
      </c>
      <c r="F55" s="55">
        <f t="shared" ref="F55:M55" si="12">F53/F54</f>
        <v>0.55358089623141693</v>
      </c>
      <c r="G55" s="55">
        <f t="shared" si="12"/>
        <v>0.53445007623521656</v>
      </c>
      <c r="H55" s="55">
        <f t="shared" si="12"/>
        <v>0.5380163599182004</v>
      </c>
      <c r="I55" s="56">
        <f t="shared" si="12"/>
        <v>0.51985357984861646</v>
      </c>
      <c r="J55" s="56">
        <f t="shared" si="12"/>
        <v>0.5085934248855597</v>
      </c>
      <c r="K55" s="56">
        <f t="shared" si="12"/>
        <v>0.44208846329229368</v>
      </c>
      <c r="L55" s="56">
        <f t="shared" si="12"/>
        <v>0.56154410685454281</v>
      </c>
      <c r="M55" s="56">
        <f t="shared" si="12"/>
        <v>0.54149462052922359</v>
      </c>
      <c r="O55" s="95"/>
    </row>
    <row r="56" spans="2:15" s="12" customFormat="1">
      <c r="O56" s="95"/>
    </row>
    <row r="57" spans="2:15" s="12" customFormat="1">
      <c r="O57" s="95"/>
    </row>
    <row r="58" spans="2:15">
      <c r="B58" s="1" t="s">
        <v>159</v>
      </c>
      <c r="C58" s="6" t="s">
        <v>95</v>
      </c>
      <c r="D58" s="6" t="s">
        <v>96</v>
      </c>
      <c r="E58" s="6" t="s">
        <v>97</v>
      </c>
      <c r="F58" s="6" t="s">
        <v>94</v>
      </c>
      <c r="G58" s="6" t="s">
        <v>95</v>
      </c>
      <c r="H58" s="6" t="s">
        <v>96</v>
      </c>
      <c r="I58" s="6" t="s">
        <v>97</v>
      </c>
      <c r="J58" s="6" t="s">
        <v>94</v>
      </c>
      <c r="K58" s="8" t="s">
        <v>95</v>
      </c>
      <c r="L58" s="8" t="s">
        <v>96</v>
      </c>
      <c r="M58" s="10" t="s">
        <v>97</v>
      </c>
    </row>
    <row r="59" spans="2:15">
      <c r="B59" s="5"/>
      <c r="C59" s="7">
        <v>2018</v>
      </c>
      <c r="D59" s="7">
        <v>2018</v>
      </c>
      <c r="E59" s="7">
        <v>2017</v>
      </c>
      <c r="F59" s="7">
        <v>2017</v>
      </c>
      <c r="G59" s="7">
        <v>2017</v>
      </c>
      <c r="H59" s="7">
        <v>2017</v>
      </c>
      <c r="I59" s="7">
        <v>2016</v>
      </c>
      <c r="J59" s="7">
        <v>2016</v>
      </c>
      <c r="K59" s="9">
        <v>2016</v>
      </c>
      <c r="L59" s="9">
        <v>2016</v>
      </c>
      <c r="M59" s="9">
        <v>2015</v>
      </c>
    </row>
    <row r="60" spans="2:15" s="12" customFormat="1">
      <c r="B60" s="28" t="s">
        <v>59</v>
      </c>
      <c r="C60" s="49">
        <f t="shared" ref="C60:D60" si="13">C21</f>
        <v>52207</v>
      </c>
      <c r="D60" s="49">
        <f t="shared" si="13"/>
        <v>51439</v>
      </c>
      <c r="E60" s="49">
        <f t="shared" ref="E60:M60" si="14">E21</f>
        <v>48612</v>
      </c>
      <c r="F60" s="49">
        <f t="shared" si="14"/>
        <v>47153</v>
      </c>
      <c r="G60" s="49">
        <f t="shared" si="14"/>
        <v>48534</v>
      </c>
      <c r="H60" s="49">
        <f t="shared" si="14"/>
        <v>48900</v>
      </c>
      <c r="I60" s="49">
        <f t="shared" si="14"/>
        <v>48354</v>
      </c>
      <c r="J60" s="49">
        <f t="shared" si="14"/>
        <v>48060</v>
      </c>
      <c r="K60" s="49">
        <f t="shared" si="14"/>
        <v>52632</v>
      </c>
      <c r="L60" s="49">
        <f t="shared" si="14"/>
        <v>34065</v>
      </c>
      <c r="M60" s="49">
        <f t="shared" si="14"/>
        <v>34390</v>
      </c>
      <c r="O60" s="95"/>
    </row>
    <row r="61" spans="2:15" s="12" customFormat="1">
      <c r="B61" s="28" t="s">
        <v>98</v>
      </c>
      <c r="C61" s="49"/>
      <c r="D61" s="49"/>
      <c r="E61" s="49"/>
      <c r="F61" s="49"/>
      <c r="G61" s="49"/>
      <c r="H61" s="49"/>
      <c r="I61" s="49"/>
      <c r="J61" s="49"/>
      <c r="K61" s="49"/>
      <c r="L61" s="49"/>
      <c r="M61" s="49"/>
      <c r="O61" s="95"/>
    </row>
    <row r="62" spans="2:15" s="12" customFormat="1">
      <c r="B62" s="28" t="s">
        <v>174</v>
      </c>
      <c r="C62" s="49">
        <v>180</v>
      </c>
      <c r="D62" s="49">
        <v>326</v>
      </c>
      <c r="E62" s="49">
        <v>877</v>
      </c>
      <c r="F62" s="49">
        <v>337</v>
      </c>
      <c r="G62" s="49">
        <v>477</v>
      </c>
      <c r="H62" s="49">
        <v>544</v>
      </c>
      <c r="I62" s="49">
        <v>1137</v>
      </c>
      <c r="J62" s="49">
        <v>1088</v>
      </c>
      <c r="K62" s="49">
        <v>7479</v>
      </c>
      <c r="L62" s="49">
        <v>559</v>
      </c>
      <c r="M62" s="49">
        <v>562</v>
      </c>
      <c r="O62" s="95"/>
    </row>
    <row r="63" spans="2:15" s="12" customFormat="1">
      <c r="B63" s="28" t="s">
        <v>99</v>
      </c>
      <c r="C63" s="49">
        <f t="shared" ref="C63:D63" si="15">C18</f>
        <v>2177</v>
      </c>
      <c r="D63" s="49">
        <f t="shared" si="15"/>
        <v>2446</v>
      </c>
      <c r="E63" s="49">
        <f t="shared" ref="E63:M63" si="16">E18</f>
        <v>1994</v>
      </c>
      <c r="F63" s="49">
        <f t="shared" si="16"/>
        <v>2045</v>
      </c>
      <c r="G63" s="49">
        <f t="shared" si="16"/>
        <v>2096</v>
      </c>
      <c r="H63" s="49">
        <f t="shared" si="16"/>
        <v>2230</v>
      </c>
      <c r="I63" s="49">
        <f t="shared" si="16"/>
        <v>1879</v>
      </c>
      <c r="J63" s="49">
        <f t="shared" si="16"/>
        <v>2814</v>
      </c>
      <c r="K63" s="49">
        <f t="shared" si="16"/>
        <v>1675</v>
      </c>
      <c r="L63" s="49">
        <f t="shared" si="16"/>
        <v>1547</v>
      </c>
      <c r="M63" s="49">
        <f t="shared" si="16"/>
        <v>2552</v>
      </c>
      <c r="O63" s="95"/>
    </row>
    <row r="64" spans="2:15" s="12" customFormat="1">
      <c r="B64" s="28" t="s">
        <v>100</v>
      </c>
      <c r="C64" s="49">
        <f t="shared" ref="C64:D64" si="17">C11+C16</f>
        <v>1822</v>
      </c>
      <c r="D64" s="49">
        <f t="shared" si="17"/>
        <v>1857</v>
      </c>
      <c r="E64" s="49">
        <f t="shared" ref="E64:M64" si="18">E11+E16</f>
        <v>1609</v>
      </c>
      <c r="F64" s="49">
        <f t="shared" si="18"/>
        <v>1562</v>
      </c>
      <c r="G64" s="49">
        <f t="shared" si="18"/>
        <v>1546</v>
      </c>
      <c r="H64" s="49">
        <f t="shared" si="18"/>
        <v>1649</v>
      </c>
      <c r="I64" s="49">
        <f t="shared" si="18"/>
        <v>1570</v>
      </c>
      <c r="J64" s="49">
        <f t="shared" si="18"/>
        <v>1546</v>
      </c>
      <c r="K64" s="49">
        <f t="shared" si="18"/>
        <v>1503</v>
      </c>
      <c r="L64" s="49">
        <f t="shared" si="18"/>
        <v>1340</v>
      </c>
      <c r="M64" s="49">
        <f t="shared" si="18"/>
        <v>1325</v>
      </c>
      <c r="O64" s="95"/>
    </row>
    <row r="65" spans="2:15" s="12" customFormat="1">
      <c r="B65" s="28" t="s">
        <v>175</v>
      </c>
      <c r="C65" s="49">
        <v>7331</v>
      </c>
      <c r="D65" s="49">
        <v>7107</v>
      </c>
      <c r="E65" s="49">
        <v>6876</v>
      </c>
      <c r="F65" s="49">
        <v>6084</v>
      </c>
      <c r="G65" s="49">
        <v>6573</v>
      </c>
      <c r="H65" s="49">
        <v>6528</v>
      </c>
      <c r="I65" s="49">
        <v>6180</v>
      </c>
      <c r="J65" s="49">
        <v>6273</v>
      </c>
      <c r="K65" s="49">
        <v>6447</v>
      </c>
      <c r="L65" s="49">
        <v>5048</v>
      </c>
      <c r="M65" s="49">
        <v>5013</v>
      </c>
      <c r="O65" s="95"/>
    </row>
    <row r="66" spans="2:15" s="12" customFormat="1">
      <c r="B66" s="35" t="s">
        <v>1</v>
      </c>
      <c r="C66" s="51">
        <f t="shared" ref="C66:D66" si="19">C60-C62-C63-C64-C65</f>
        <v>40697</v>
      </c>
      <c r="D66" s="51">
        <f t="shared" si="19"/>
        <v>39703</v>
      </c>
      <c r="E66" s="51">
        <f t="shared" ref="E66:L66" si="20">E60-E62-E63-E64-E65</f>
        <v>37256</v>
      </c>
      <c r="F66" s="51">
        <f t="shared" si="20"/>
        <v>37125</v>
      </c>
      <c r="G66" s="51">
        <f t="shared" si="20"/>
        <v>37842</v>
      </c>
      <c r="H66" s="51">
        <f t="shared" si="20"/>
        <v>37949</v>
      </c>
      <c r="I66" s="51">
        <f t="shared" si="20"/>
        <v>37588</v>
      </c>
      <c r="J66" s="51">
        <f t="shared" si="20"/>
        <v>36339</v>
      </c>
      <c r="K66" s="51">
        <f t="shared" si="20"/>
        <v>35528</v>
      </c>
      <c r="L66" s="51">
        <f t="shared" si="20"/>
        <v>25571</v>
      </c>
      <c r="M66" s="51">
        <f>M60-M62-M63-M64-M65</f>
        <v>24938</v>
      </c>
      <c r="O66" s="95"/>
    </row>
    <row r="67" spans="2:15" s="12" customFormat="1">
      <c r="B67" s="28" t="s">
        <v>101</v>
      </c>
      <c r="C67" s="49">
        <v>-70</v>
      </c>
      <c r="D67" s="49">
        <v>-73</v>
      </c>
      <c r="E67" s="49">
        <v>-75</v>
      </c>
      <c r="F67" s="49">
        <v>-77</v>
      </c>
      <c r="G67" s="49">
        <v>-80</v>
      </c>
      <c r="H67" s="49">
        <v>-81</v>
      </c>
      <c r="I67" s="49">
        <v>-82</v>
      </c>
      <c r="J67" s="49">
        <v>-105</v>
      </c>
      <c r="K67" s="49">
        <v>-135</v>
      </c>
      <c r="L67" s="49">
        <v>2711</v>
      </c>
      <c r="M67" s="49">
        <v>2683</v>
      </c>
      <c r="O67" s="95"/>
    </row>
    <row r="68" spans="2:15" s="12" customFormat="1">
      <c r="B68" s="35" t="s">
        <v>102</v>
      </c>
      <c r="C68" s="50">
        <f t="shared" ref="C68:D68" si="21">C66-C67</f>
        <v>40767</v>
      </c>
      <c r="D68" s="50">
        <f t="shared" si="21"/>
        <v>39776</v>
      </c>
      <c r="E68" s="50">
        <f t="shared" ref="E68:H68" si="22">E66-E67</f>
        <v>37331</v>
      </c>
      <c r="F68" s="50">
        <f t="shared" si="22"/>
        <v>37202</v>
      </c>
      <c r="G68" s="50">
        <f t="shared" si="22"/>
        <v>37922</v>
      </c>
      <c r="H68" s="50">
        <f t="shared" si="22"/>
        <v>38030</v>
      </c>
      <c r="I68" s="50">
        <f>I66-I67</f>
        <v>37670</v>
      </c>
      <c r="J68" s="50">
        <f t="shared" ref="J68:M68" si="23">J66-J67</f>
        <v>36444</v>
      </c>
      <c r="K68" s="50">
        <f t="shared" si="23"/>
        <v>35663</v>
      </c>
      <c r="L68" s="50">
        <f t="shared" si="23"/>
        <v>22860</v>
      </c>
      <c r="M68" s="50">
        <f t="shared" si="23"/>
        <v>22255</v>
      </c>
      <c r="O68" s="95"/>
    </row>
    <row r="69" spans="2:15" s="12" customFormat="1">
      <c r="B69" s="17"/>
      <c r="C69" s="17"/>
      <c r="D69" s="17"/>
      <c r="F69" s="37"/>
      <c r="G69" s="37"/>
      <c r="H69" s="37"/>
      <c r="I69" s="59"/>
      <c r="J69" s="59"/>
      <c r="K69" s="59"/>
      <c r="L69" s="59"/>
      <c r="M69" s="59"/>
      <c r="O69" s="95"/>
    </row>
    <row r="70" spans="2:15" s="12" customFormat="1">
      <c r="B70" s="17"/>
      <c r="C70" s="17"/>
      <c r="D70" s="17"/>
      <c r="O70" s="95"/>
    </row>
    <row r="71" spans="2:15">
      <c r="B71" s="1" t="s">
        <v>103</v>
      </c>
      <c r="C71" s="6" t="s">
        <v>95</v>
      </c>
      <c r="D71" s="6" t="s">
        <v>96</v>
      </c>
      <c r="E71" s="6" t="s">
        <v>97</v>
      </c>
      <c r="F71" s="6" t="s">
        <v>94</v>
      </c>
      <c r="G71" s="6" t="s">
        <v>95</v>
      </c>
      <c r="H71" s="6" t="s">
        <v>96</v>
      </c>
      <c r="I71" s="6" t="s">
        <v>97</v>
      </c>
      <c r="J71" s="6" t="s">
        <v>94</v>
      </c>
      <c r="K71" s="8" t="s">
        <v>95</v>
      </c>
      <c r="L71" s="8" t="s">
        <v>96</v>
      </c>
      <c r="M71" s="10" t="s">
        <v>97</v>
      </c>
    </row>
    <row r="72" spans="2:15">
      <c r="B72" s="5"/>
      <c r="C72" s="7">
        <v>2018</v>
      </c>
      <c r="D72" s="7">
        <v>2018</v>
      </c>
      <c r="E72" s="7">
        <v>2017</v>
      </c>
      <c r="F72" s="7">
        <v>2017</v>
      </c>
      <c r="G72" s="7">
        <v>2017</v>
      </c>
      <c r="H72" s="7">
        <v>2017</v>
      </c>
      <c r="I72" s="7">
        <v>2016</v>
      </c>
      <c r="J72" s="7">
        <v>2016</v>
      </c>
      <c r="K72" s="9">
        <v>2016</v>
      </c>
      <c r="L72" s="9">
        <v>2016</v>
      </c>
      <c r="M72" s="9">
        <v>2015</v>
      </c>
    </row>
    <row r="73" spans="2:15" s="12" customFormat="1">
      <c r="B73" s="19" t="s">
        <v>104</v>
      </c>
      <c r="C73" s="105">
        <f>E77</f>
        <v>-9593</v>
      </c>
      <c r="D73" s="105">
        <f>E77</f>
        <v>-9593</v>
      </c>
      <c r="E73" s="105">
        <f>I77</f>
        <v>-12125</v>
      </c>
      <c r="F73" s="105">
        <f>I77</f>
        <v>-12125</v>
      </c>
      <c r="G73" s="105">
        <f>I77</f>
        <v>-12125</v>
      </c>
      <c r="H73" s="105">
        <f>I77</f>
        <v>-12125</v>
      </c>
      <c r="I73" s="105">
        <f>M77</f>
        <v>-6282</v>
      </c>
      <c r="J73" s="105">
        <f>M77</f>
        <v>-6282</v>
      </c>
      <c r="K73" s="105">
        <f>M77</f>
        <v>-6282</v>
      </c>
      <c r="L73" s="105">
        <f>M77</f>
        <v>-6282</v>
      </c>
      <c r="M73" s="105">
        <v>-7195</v>
      </c>
      <c r="O73" s="95"/>
    </row>
    <row r="74" spans="2:15" s="12" customFormat="1">
      <c r="B74" s="20" t="s">
        <v>105</v>
      </c>
      <c r="C74" s="49">
        <f>'Cash Flow '!C18+'Cash Flow '!D18</f>
        <v>-623</v>
      </c>
      <c r="D74" s="49">
        <f>'Cash Flow '!D18</f>
        <v>-116</v>
      </c>
      <c r="E74" s="49">
        <f>'Cash Flow '!F18+'Cash Flow '!G18+'Cash Flow '!H18+'Cash Flow '!I18</f>
        <v>1705</v>
      </c>
      <c r="F74" s="49">
        <f>'Cash Flow '!G18+'Cash Flow '!H18+'Cash Flow '!I18</f>
        <v>913</v>
      </c>
      <c r="G74" s="49">
        <f>'Cash Flow '!H18+'Cash Flow '!I18</f>
        <v>259</v>
      </c>
      <c r="H74" s="49">
        <f>'Cash Flow '!I18</f>
        <v>656</v>
      </c>
      <c r="I74" s="49">
        <f>'Cash Flow '!J18</f>
        <v>-5931</v>
      </c>
      <c r="J74" s="49">
        <f>'Cash Flow '!N18+'Cash Flow '!M18+'Cash Flow '!L18</f>
        <v>-5662.0000000000009</v>
      </c>
      <c r="K74" s="49">
        <f>'Cash Flow '!M18+'Cash Flow '!N18</f>
        <v>-12535.999900000001</v>
      </c>
      <c r="L74" s="49">
        <f>'Cash Flow '!N18</f>
        <v>-213</v>
      </c>
      <c r="M74" s="49">
        <v>1144</v>
      </c>
      <c r="O74" s="95"/>
    </row>
    <row r="75" spans="2:15" s="12" customFormat="1">
      <c r="B75" s="20" t="s">
        <v>106</v>
      </c>
      <c r="C75" s="49">
        <v>-789</v>
      </c>
      <c r="D75" s="49">
        <v>-366</v>
      </c>
      <c r="E75" s="49">
        <v>360</v>
      </c>
      <c r="F75" s="49">
        <v>572</v>
      </c>
      <c r="G75" s="49">
        <v>312</v>
      </c>
      <c r="H75" s="49">
        <v>140</v>
      </c>
      <c r="I75" s="49">
        <v>-597</v>
      </c>
      <c r="J75" s="49">
        <v>-340</v>
      </c>
      <c r="K75" s="49">
        <v>-169</v>
      </c>
      <c r="L75" s="49">
        <v>57</v>
      </c>
      <c r="M75" s="49">
        <v>-231</v>
      </c>
      <c r="O75" s="95"/>
    </row>
    <row r="76" spans="2:15" s="12" customFormat="1">
      <c r="B76" s="20" t="s">
        <v>107</v>
      </c>
      <c r="C76" s="60">
        <v>0</v>
      </c>
      <c r="D76" s="60">
        <v>0</v>
      </c>
      <c r="E76" s="49">
        <v>467</v>
      </c>
      <c r="F76" s="60">
        <v>0</v>
      </c>
      <c r="G76" s="60">
        <v>0</v>
      </c>
      <c r="H76" s="60">
        <v>0</v>
      </c>
      <c r="I76" s="49">
        <v>685</v>
      </c>
      <c r="J76" s="49">
        <v>685</v>
      </c>
      <c r="K76" s="49">
        <v>6900</v>
      </c>
      <c r="L76" s="60">
        <v>0</v>
      </c>
      <c r="M76" s="60">
        <v>0</v>
      </c>
      <c r="O76" s="95"/>
    </row>
    <row r="77" spans="2:15" s="12" customFormat="1">
      <c r="B77" s="21" t="s">
        <v>108</v>
      </c>
      <c r="C77" s="105">
        <f>SUM(C73:C76)</f>
        <v>-11005</v>
      </c>
      <c r="D77" s="105">
        <f>SUM(D73:D76)</f>
        <v>-10075</v>
      </c>
      <c r="E77" s="105">
        <f>SUM(E73:E76)</f>
        <v>-9593</v>
      </c>
      <c r="F77" s="105">
        <f>SUM(F73:F76)</f>
        <v>-10640</v>
      </c>
      <c r="G77" s="105">
        <f t="shared" ref="G77:L77" si="24">SUM(G73:G76)</f>
        <v>-11554</v>
      </c>
      <c r="H77" s="105">
        <f t="shared" si="24"/>
        <v>-11329</v>
      </c>
      <c r="I77" s="105">
        <f t="shared" si="24"/>
        <v>-12125</v>
      </c>
      <c r="J77" s="105">
        <f t="shared" si="24"/>
        <v>-11599</v>
      </c>
      <c r="K77" s="105">
        <f t="shared" si="24"/>
        <v>-12086.999900000003</v>
      </c>
      <c r="L77" s="105">
        <f t="shared" si="24"/>
        <v>-6438</v>
      </c>
      <c r="M77" s="105">
        <f>SUM(M73:M76)</f>
        <v>-6282</v>
      </c>
      <c r="O77" s="95"/>
    </row>
    <row r="78" spans="2:15" s="12" customFormat="1">
      <c r="B78" s="16" t="s">
        <v>3</v>
      </c>
      <c r="C78" s="83">
        <f t="shared" ref="C78:M78" si="25">-C77*100/C24</f>
        <v>37.544350436681221</v>
      </c>
      <c r="D78" s="83">
        <f>-D77*100/D24</f>
        <v>34.383318544809228</v>
      </c>
      <c r="E78" s="83">
        <f t="shared" si="25"/>
        <v>35.247648442092888</v>
      </c>
      <c r="F78" s="83">
        <f t="shared" si="25"/>
        <v>40.761598283722179</v>
      </c>
      <c r="G78" s="83">
        <f t="shared" si="25"/>
        <v>44.542966189907091</v>
      </c>
      <c r="H78" s="83">
        <f t="shared" si="25"/>
        <v>43.061309817933029</v>
      </c>
      <c r="I78" s="83">
        <f t="shared" si="25"/>
        <v>48.23566853642042</v>
      </c>
      <c r="J78" s="83">
        <f t="shared" si="25"/>
        <v>47.453258601644642</v>
      </c>
      <c r="K78" s="83">
        <f t="shared" si="25"/>
        <v>51.946879405191687</v>
      </c>
      <c r="L78" s="83">
        <f t="shared" si="25"/>
        <v>33.65570599613153</v>
      </c>
      <c r="M78" s="83">
        <f t="shared" si="25"/>
        <v>33.73429277199012</v>
      </c>
      <c r="O78" s="95"/>
    </row>
    <row r="79" spans="2:15" s="12" customFormat="1">
      <c r="B79" s="22" t="s">
        <v>184</v>
      </c>
      <c r="C79" s="22"/>
      <c r="D79" s="22"/>
      <c r="E79" s="22"/>
      <c r="F79" s="22"/>
      <c r="G79" s="39"/>
      <c r="H79" s="39"/>
      <c r="I79" s="50"/>
      <c r="J79" s="51"/>
      <c r="K79" s="51"/>
      <c r="L79" s="51"/>
      <c r="M79" s="51"/>
      <c r="O79" s="95"/>
    </row>
    <row r="80" spans="2:15" s="12" customFormat="1">
      <c r="B80" s="18" t="s">
        <v>188</v>
      </c>
      <c r="C80" s="49">
        <f>'IS '!C57+'IS '!D57+'IS '!F57+'IS '!G57</f>
        <v>5726</v>
      </c>
      <c r="D80" s="49">
        <f>'IS '!D57+'IS '!F57+'IS '!G57+'IS '!H57</f>
        <v>5518</v>
      </c>
      <c r="E80" s="49">
        <f>'IS '!E57</f>
        <v>5382</v>
      </c>
      <c r="F80" s="49">
        <f>'IS '!G57+'IS '!H57+'IS '!I57+'IS '!K57</f>
        <v>5300</v>
      </c>
      <c r="G80" s="49">
        <f>'IS '!H57+'IS '!I57+'IS '!K57+'IS '!L57</f>
        <v>5287</v>
      </c>
      <c r="H80" s="49">
        <f>'IS '!I57+'IS '!K57+'IS '!L57+'IS '!M57</f>
        <v>4998</v>
      </c>
      <c r="I80" s="49">
        <f>'IS '!J57</f>
        <v>4565</v>
      </c>
      <c r="J80" s="49">
        <v>4322</v>
      </c>
      <c r="K80" s="49">
        <v>4106</v>
      </c>
      <c r="L80" s="49">
        <v>4062</v>
      </c>
      <c r="M80" s="49">
        <v>4053</v>
      </c>
      <c r="O80" s="95"/>
    </row>
    <row r="81" spans="2:15" s="12" customFormat="1">
      <c r="B81" s="18" t="s">
        <v>187</v>
      </c>
      <c r="C81" s="49">
        <v>5721</v>
      </c>
      <c r="D81" s="49">
        <v>5469</v>
      </c>
      <c r="E81" s="49">
        <v>5742</v>
      </c>
      <c r="F81" s="49">
        <v>5452</v>
      </c>
      <c r="G81" s="49">
        <v>5436</v>
      </c>
      <c r="H81" s="49">
        <v>5118</v>
      </c>
      <c r="I81" s="49">
        <v>4230</v>
      </c>
      <c r="J81" s="49">
        <v>4024</v>
      </c>
      <c r="K81" s="49">
        <v>3764</v>
      </c>
      <c r="L81" s="49">
        <v>3805</v>
      </c>
      <c r="M81" s="49">
        <v>3825</v>
      </c>
      <c r="O81" s="95"/>
    </row>
    <row r="82" spans="2:15" s="12" customFormat="1">
      <c r="B82" s="18" t="s">
        <v>186</v>
      </c>
      <c r="C82" s="49">
        <v>5721</v>
      </c>
      <c r="D82" s="49">
        <v>5469</v>
      </c>
      <c r="E82" s="49">
        <v>5742</v>
      </c>
      <c r="F82" s="49">
        <v>5558</v>
      </c>
      <c r="G82" s="49">
        <v>5542</v>
      </c>
      <c r="H82" s="49">
        <v>9499</v>
      </c>
      <c r="I82" s="49">
        <v>8611</v>
      </c>
      <c r="J82" s="49">
        <v>8404</v>
      </c>
      <c r="K82" s="49">
        <v>8275</v>
      </c>
      <c r="L82" s="49">
        <v>4176</v>
      </c>
      <c r="M82" s="49">
        <v>4334</v>
      </c>
      <c r="O82" s="95"/>
    </row>
    <row r="83" spans="2:15" s="12" customFormat="1">
      <c r="B83" s="20" t="s">
        <v>172</v>
      </c>
      <c r="C83" s="124">
        <f>-C77/C80</f>
        <v>1.9219350331819769</v>
      </c>
      <c r="D83" s="124">
        <f>-D77/D80</f>
        <v>1.8258426966292134</v>
      </c>
      <c r="E83" s="124">
        <f>-E77/E80</f>
        <v>1.7824228911185434</v>
      </c>
      <c r="F83" s="124">
        <f t="shared" ref="F83:M83" si="26">-F77/F80</f>
        <v>2.0075471698113208</v>
      </c>
      <c r="G83" s="124">
        <f t="shared" si="26"/>
        <v>2.1853603177605447</v>
      </c>
      <c r="H83" s="124">
        <f t="shared" si="26"/>
        <v>2.2667066826730693</v>
      </c>
      <c r="I83" s="124">
        <f t="shared" si="26"/>
        <v>2.656078860898138</v>
      </c>
      <c r="J83" s="124">
        <f t="shared" si="26"/>
        <v>2.6837112447940767</v>
      </c>
      <c r="K83" s="124">
        <f t="shared" si="26"/>
        <v>2.9437408426692651</v>
      </c>
      <c r="L83" s="124">
        <f t="shared" si="26"/>
        <v>1.58493353028065</v>
      </c>
      <c r="M83" s="124">
        <f t="shared" si="26"/>
        <v>1.5499629903774981</v>
      </c>
      <c r="O83" s="95"/>
    </row>
    <row r="84" spans="2:15" s="12" customFormat="1">
      <c r="B84" s="20" t="s">
        <v>173</v>
      </c>
      <c r="C84" s="124">
        <f>-C77/C81</f>
        <v>1.923614752665618</v>
      </c>
      <c r="D84" s="124">
        <f>-D77/D81</f>
        <v>1.8422014993600293</v>
      </c>
      <c r="E84" s="124">
        <f>-E77/E81</f>
        <v>1.6706722396377569</v>
      </c>
      <c r="F84" s="124">
        <f t="shared" ref="F84:M84" si="27">-F77/F81</f>
        <v>1.9515774027879678</v>
      </c>
      <c r="G84" s="125">
        <f t="shared" si="27"/>
        <v>2.1254598969830756</v>
      </c>
      <c r="H84" s="125">
        <f t="shared" si="27"/>
        <v>2.213559984368894</v>
      </c>
      <c r="I84" s="125">
        <f t="shared" si="27"/>
        <v>2.8664302600472813</v>
      </c>
      <c r="J84" s="125">
        <f t="shared" si="27"/>
        <v>2.8824552683896618</v>
      </c>
      <c r="K84" s="125">
        <f t="shared" si="27"/>
        <v>3.2112114505844853</v>
      </c>
      <c r="L84" s="125">
        <f t="shared" si="27"/>
        <v>1.6919842312746387</v>
      </c>
      <c r="M84" s="125">
        <f t="shared" si="27"/>
        <v>1.6423529411764706</v>
      </c>
      <c r="O84" s="95"/>
    </row>
    <row r="85" spans="2:15" s="12" customFormat="1">
      <c r="B85" s="113" t="s">
        <v>109</v>
      </c>
      <c r="C85" s="126">
        <f>-C77/C82</f>
        <v>1.923614752665618</v>
      </c>
      <c r="D85" s="126">
        <f>-D77/D82</f>
        <v>1.8422014993600293</v>
      </c>
      <c r="E85" s="126">
        <f>-E77/E82</f>
        <v>1.6706722396377569</v>
      </c>
      <c r="F85" s="126">
        <f t="shared" ref="F85:M85" si="28">-F77/F82</f>
        <v>1.9143576826196473</v>
      </c>
      <c r="G85" s="127">
        <f t="shared" si="28"/>
        <v>2.0848069289065321</v>
      </c>
      <c r="H85" s="127">
        <f t="shared" si="28"/>
        <v>1.1926518580903254</v>
      </c>
      <c r="I85" s="126">
        <f t="shared" si="28"/>
        <v>1.4080826849378703</v>
      </c>
      <c r="J85" s="126">
        <f t="shared" si="28"/>
        <v>1.3801761066158973</v>
      </c>
      <c r="K85" s="126">
        <f t="shared" si="28"/>
        <v>1.4606646404833841</v>
      </c>
      <c r="L85" s="126">
        <f t="shared" si="28"/>
        <v>1.5416666666666667</v>
      </c>
      <c r="M85" s="126">
        <f t="shared" si="28"/>
        <v>1.4494693124134748</v>
      </c>
      <c r="O85" s="95"/>
    </row>
    <row r="86" spans="2:15" s="12" customFormat="1">
      <c r="B86" s="106" t="s">
        <v>185</v>
      </c>
      <c r="C86" s="106"/>
      <c r="D86" s="106"/>
      <c r="F86" s="71"/>
      <c r="G86" s="71"/>
      <c r="H86" s="71"/>
      <c r="I86" s="71"/>
      <c r="J86" s="71"/>
      <c r="K86" s="71"/>
      <c r="L86" s="71"/>
      <c r="O86" s="95"/>
    </row>
    <row r="87" spans="2:15" s="12" customFormat="1">
      <c r="O87" s="95"/>
    </row>
    <row r="88" spans="2:15" s="12" customFormat="1">
      <c r="O88" s="95"/>
    </row>
    <row r="89" spans="2:15" s="12" customFormat="1">
      <c r="O89" s="95"/>
    </row>
    <row r="90" spans="2:15" s="12" customFormat="1">
      <c r="O90" s="95"/>
    </row>
    <row r="91" spans="2:15" s="12" customFormat="1">
      <c r="O91" s="95"/>
    </row>
    <row r="92" spans="2:15" s="12" customFormat="1">
      <c r="O92" s="95"/>
    </row>
    <row r="93" spans="2:15" s="12" customFormat="1">
      <c r="O93" s="95"/>
    </row>
    <row r="94" spans="2:15" s="12" customFormat="1">
      <c r="O94" s="95"/>
    </row>
    <row r="95" spans="2:15" s="12" customFormat="1">
      <c r="O95" s="95"/>
    </row>
    <row r="96" spans="2:15" s="12" customFormat="1">
      <c r="O96" s="95"/>
    </row>
    <row r="97" spans="15:15" s="12" customFormat="1">
      <c r="O97" s="95"/>
    </row>
    <row r="98" spans="15:15" s="12" customFormat="1">
      <c r="O98" s="95"/>
    </row>
    <row r="99" spans="15:15" s="12" customFormat="1">
      <c r="O99" s="95"/>
    </row>
    <row r="100" spans="15:15" s="12" customFormat="1">
      <c r="O100" s="95"/>
    </row>
    <row r="101" spans="15:15" s="12" customFormat="1">
      <c r="O101" s="95"/>
    </row>
    <row r="102" spans="15:15" s="12" customFormat="1">
      <c r="O102" s="95"/>
    </row>
    <row r="103" spans="15:15" s="12" customFormat="1">
      <c r="O103" s="95"/>
    </row>
    <row r="104" spans="15:15" s="12" customFormat="1">
      <c r="O104" s="95"/>
    </row>
    <row r="105" spans="15:15" s="12" customFormat="1">
      <c r="O105" s="95"/>
    </row>
    <row r="106" spans="15:15" s="12" customFormat="1">
      <c r="O106" s="95"/>
    </row>
    <row r="107" spans="15:15" s="12" customFormat="1">
      <c r="O107" s="95"/>
    </row>
    <row r="108" spans="15:15" s="12" customFormat="1">
      <c r="O108" s="95"/>
    </row>
    <row r="109" spans="15:15" s="12" customFormat="1">
      <c r="O109" s="95"/>
    </row>
    <row r="110" spans="15:15" s="12" customFormat="1">
      <c r="O110" s="95"/>
    </row>
    <row r="111" spans="15:15" s="12" customFormat="1">
      <c r="O111" s="95"/>
    </row>
    <row r="112" spans="15:15" s="12" customFormat="1">
      <c r="O112" s="95"/>
    </row>
    <row r="113" spans="15:15" s="12" customFormat="1">
      <c r="O113" s="95"/>
    </row>
    <row r="114" spans="15:15" s="12" customFormat="1">
      <c r="O114" s="95"/>
    </row>
    <row r="115" spans="15:15" s="12" customFormat="1">
      <c r="O115" s="95"/>
    </row>
    <row r="116" spans="15:15" s="12" customFormat="1">
      <c r="O116" s="95"/>
    </row>
    <row r="117" spans="15:15" s="12" customFormat="1">
      <c r="O117" s="95"/>
    </row>
    <row r="118" spans="15:15" s="12" customFormat="1">
      <c r="O118" s="95"/>
    </row>
    <row r="119" spans="15:15" s="12" customFormat="1">
      <c r="O119" s="95"/>
    </row>
    <row r="120" spans="15:15" s="12" customFormat="1">
      <c r="O120" s="95"/>
    </row>
    <row r="121" spans="15:15" s="12" customFormat="1">
      <c r="O121" s="95"/>
    </row>
    <row r="122" spans="15:15" s="12" customFormat="1">
      <c r="O122" s="95"/>
    </row>
    <row r="123" spans="15:15" s="12" customFormat="1">
      <c r="O123" s="95"/>
    </row>
    <row r="124" spans="15:15" s="12" customFormat="1">
      <c r="O124" s="95"/>
    </row>
    <row r="125" spans="15:15" s="12" customFormat="1">
      <c r="O125" s="95"/>
    </row>
    <row r="126" spans="15:15" s="12" customFormat="1">
      <c r="O126" s="95"/>
    </row>
    <row r="127" spans="15:15" s="12" customFormat="1">
      <c r="O127" s="95"/>
    </row>
    <row r="128" spans="15:15" s="12" customFormat="1">
      <c r="O128" s="95"/>
    </row>
    <row r="129" spans="15:15" s="12" customFormat="1">
      <c r="O129" s="95"/>
    </row>
    <row r="130" spans="15:15" s="12" customFormat="1">
      <c r="O130" s="95"/>
    </row>
    <row r="131" spans="15:15" s="12" customFormat="1">
      <c r="O131" s="95"/>
    </row>
    <row r="132" spans="15:15" s="12" customFormat="1">
      <c r="O132" s="95"/>
    </row>
    <row r="133" spans="15:15" s="12" customFormat="1">
      <c r="O133" s="95"/>
    </row>
    <row r="134" spans="15:15" s="12" customFormat="1">
      <c r="O134" s="95"/>
    </row>
    <row r="135" spans="15:15" s="12" customFormat="1">
      <c r="O135" s="95"/>
    </row>
    <row r="136" spans="15:15" s="12" customFormat="1">
      <c r="O136" s="95"/>
    </row>
    <row r="137" spans="15:15" s="12" customFormat="1">
      <c r="O137" s="95"/>
    </row>
    <row r="138" spans="15:15" s="12" customFormat="1">
      <c r="O138" s="95"/>
    </row>
    <row r="139" spans="15:15" s="12" customFormat="1">
      <c r="O139" s="95"/>
    </row>
    <row r="140" spans="15:15" s="12" customFormat="1">
      <c r="O140" s="95"/>
    </row>
    <row r="141" spans="15:15" s="12" customFormat="1">
      <c r="O141" s="95"/>
    </row>
    <row r="142" spans="15:15" s="12" customFormat="1">
      <c r="O142" s="95"/>
    </row>
    <row r="143" spans="15:15" s="12" customFormat="1">
      <c r="O143" s="95"/>
    </row>
    <row r="144" spans="15:15" s="12" customFormat="1">
      <c r="O144" s="95"/>
    </row>
    <row r="145" spans="15:15" s="12" customFormat="1">
      <c r="O145" s="95"/>
    </row>
    <row r="146" spans="15:15" s="12" customFormat="1">
      <c r="O146" s="95"/>
    </row>
    <row r="147" spans="15:15" s="12" customFormat="1">
      <c r="O147" s="95"/>
    </row>
    <row r="148" spans="15:15" s="12" customFormat="1">
      <c r="O148" s="95"/>
    </row>
    <row r="149" spans="15:15" s="12" customFormat="1">
      <c r="O149" s="95"/>
    </row>
    <row r="150" spans="15:15" s="12" customFormat="1">
      <c r="O150" s="95"/>
    </row>
    <row r="151" spans="15:15" s="12" customFormat="1">
      <c r="O151" s="95"/>
    </row>
    <row r="152" spans="15:15" s="12" customFormat="1">
      <c r="O152" s="95"/>
    </row>
    <row r="153" spans="15:15" s="12" customFormat="1">
      <c r="O153" s="95"/>
    </row>
    <row r="154" spans="15:15" s="12" customFormat="1">
      <c r="O154" s="95"/>
    </row>
    <row r="155" spans="15:15" s="12" customFormat="1">
      <c r="O155" s="95"/>
    </row>
    <row r="156" spans="15:15" s="12" customFormat="1">
      <c r="O156" s="95"/>
    </row>
    <row r="157" spans="15:15" s="12" customFormat="1">
      <c r="O157" s="95"/>
    </row>
    <row r="158" spans="15:15" s="12" customFormat="1">
      <c r="O158" s="95"/>
    </row>
    <row r="159" spans="15:15" s="12" customFormat="1">
      <c r="O159" s="95"/>
    </row>
    <row r="160" spans="15:15" s="12" customFormat="1">
      <c r="O160" s="95"/>
    </row>
    <row r="161" spans="15:15" s="12" customFormat="1">
      <c r="O161" s="95"/>
    </row>
    <row r="162" spans="15:15" s="12" customFormat="1">
      <c r="O162" s="95"/>
    </row>
    <row r="163" spans="15:15" s="12" customFormat="1">
      <c r="O163" s="95"/>
    </row>
    <row r="164" spans="15:15" s="12" customFormat="1">
      <c r="O164" s="95"/>
    </row>
    <row r="165" spans="15:15" s="12" customFormat="1">
      <c r="O165" s="95"/>
    </row>
    <row r="166" spans="15:15" s="12" customFormat="1">
      <c r="O166" s="95"/>
    </row>
    <row r="167" spans="15:15" s="12" customFormat="1">
      <c r="O167" s="95"/>
    </row>
    <row r="168" spans="15:15" s="12" customFormat="1">
      <c r="O168" s="95"/>
    </row>
    <row r="169" spans="15:15" s="12" customFormat="1">
      <c r="O169" s="95"/>
    </row>
    <row r="170" spans="15:15" s="12" customFormat="1">
      <c r="O170" s="95"/>
    </row>
    <row r="171" spans="15:15" s="12" customFormat="1">
      <c r="O171" s="95"/>
    </row>
    <row r="172" spans="15:15" s="12" customFormat="1">
      <c r="O172" s="95"/>
    </row>
    <row r="173" spans="15:15" s="12" customFormat="1">
      <c r="O173" s="95"/>
    </row>
    <row r="174" spans="15:15" s="12" customFormat="1">
      <c r="O174" s="95"/>
    </row>
    <row r="175" spans="15:15" s="12" customFormat="1">
      <c r="O175" s="95"/>
    </row>
    <row r="176" spans="15:15" s="12" customFormat="1">
      <c r="O176" s="95"/>
    </row>
    <row r="177" spans="15:15" s="12" customFormat="1">
      <c r="O177" s="95"/>
    </row>
    <row r="178" spans="15:15" s="12" customFormat="1">
      <c r="O178" s="95"/>
    </row>
    <row r="179" spans="15:15" s="12" customFormat="1">
      <c r="O179" s="95"/>
    </row>
    <row r="180" spans="15:15" s="12" customFormat="1">
      <c r="O180" s="95"/>
    </row>
    <row r="181" spans="15:15" s="12" customFormat="1">
      <c r="O181" s="95"/>
    </row>
    <row r="182" spans="15:15" s="12" customFormat="1">
      <c r="O182" s="95"/>
    </row>
    <row r="183" spans="15:15" s="12" customFormat="1">
      <c r="O183" s="95"/>
    </row>
    <row r="184" spans="15:15" s="12" customFormat="1">
      <c r="O184" s="95"/>
    </row>
    <row r="185" spans="15:15" s="12" customFormat="1">
      <c r="O185" s="95"/>
    </row>
    <row r="186" spans="15:15" s="12" customFormat="1">
      <c r="O186" s="95"/>
    </row>
    <row r="187" spans="15:15" s="12" customFormat="1">
      <c r="O187" s="95"/>
    </row>
    <row r="188" spans="15:15" s="12" customFormat="1">
      <c r="O188" s="95"/>
    </row>
    <row r="189" spans="15:15" s="12" customFormat="1">
      <c r="O189" s="95"/>
    </row>
    <row r="190" spans="15:15" s="12" customFormat="1">
      <c r="O190" s="95"/>
    </row>
    <row r="191" spans="15:15" s="12" customFormat="1">
      <c r="O191" s="95"/>
    </row>
    <row r="192" spans="15:15" s="12" customFormat="1">
      <c r="O192" s="95"/>
    </row>
    <row r="193" spans="15:15" s="12" customFormat="1">
      <c r="O193" s="95"/>
    </row>
    <row r="194" spans="15:15" s="12" customFormat="1">
      <c r="O194" s="95"/>
    </row>
    <row r="195" spans="15:15" s="12" customFormat="1">
      <c r="O195" s="95"/>
    </row>
    <row r="196" spans="15:15" s="12" customFormat="1">
      <c r="O196" s="95"/>
    </row>
    <row r="197" spans="15:15" s="12" customFormat="1">
      <c r="O197" s="95"/>
    </row>
    <row r="198" spans="15:15" s="12" customFormat="1">
      <c r="O198" s="95"/>
    </row>
    <row r="199" spans="15:15" s="12" customFormat="1">
      <c r="O199" s="95"/>
    </row>
    <row r="200" spans="15:15" s="12" customFormat="1">
      <c r="O200" s="95"/>
    </row>
    <row r="201" spans="15:15" s="12" customFormat="1">
      <c r="O201" s="95"/>
    </row>
    <row r="202" spans="15:15" s="12" customFormat="1">
      <c r="O202" s="95"/>
    </row>
    <row r="203" spans="15:15" s="12" customFormat="1">
      <c r="O203" s="95"/>
    </row>
    <row r="204" spans="15:15" s="12" customFormat="1">
      <c r="O204" s="95"/>
    </row>
    <row r="205" spans="15:15" s="12" customFormat="1">
      <c r="O205" s="95"/>
    </row>
    <row r="206" spans="15:15" s="12" customFormat="1">
      <c r="O206" s="95"/>
    </row>
    <row r="207" spans="15:15" s="12" customFormat="1">
      <c r="O207" s="95"/>
    </row>
    <row r="208" spans="15:15" s="12" customFormat="1">
      <c r="O208" s="95"/>
    </row>
    <row r="209" spans="15:15" s="12" customFormat="1">
      <c r="O209" s="95"/>
    </row>
    <row r="210" spans="15:15" s="12" customFormat="1">
      <c r="O210" s="95"/>
    </row>
    <row r="211" spans="15:15" s="12" customFormat="1">
      <c r="O211" s="95"/>
    </row>
    <row r="212" spans="15:15" s="12" customFormat="1">
      <c r="O212" s="95"/>
    </row>
    <row r="213" spans="15:15" s="12" customFormat="1">
      <c r="O213" s="95"/>
    </row>
    <row r="214" spans="15:15" s="12" customFormat="1">
      <c r="O214" s="95"/>
    </row>
    <row r="215" spans="15:15" s="12" customFormat="1">
      <c r="O215" s="95"/>
    </row>
    <row r="216" spans="15:15" s="12" customFormat="1">
      <c r="O216" s="95"/>
    </row>
    <row r="217" spans="15:15" s="12" customFormat="1">
      <c r="O217" s="95"/>
    </row>
    <row r="218" spans="15:15" s="12" customFormat="1">
      <c r="O218" s="95"/>
    </row>
    <row r="219" spans="15:15" s="12" customFormat="1">
      <c r="O219" s="95"/>
    </row>
    <row r="220" spans="15:15" s="12" customFormat="1">
      <c r="O220" s="95"/>
    </row>
    <row r="221" spans="15:15" s="12" customFormat="1">
      <c r="O221" s="95"/>
    </row>
    <row r="222" spans="15:15" s="12" customFormat="1">
      <c r="O222" s="95"/>
    </row>
    <row r="223" spans="15:15" s="12" customFormat="1">
      <c r="O223" s="95"/>
    </row>
    <row r="224" spans="15:15" s="12" customFormat="1">
      <c r="O224" s="95"/>
    </row>
    <row r="225" spans="15:15" s="12" customFormat="1">
      <c r="O225" s="95"/>
    </row>
    <row r="226" spans="15:15" s="12" customFormat="1">
      <c r="O226" s="95"/>
    </row>
    <row r="227" spans="15:15" s="12" customFormat="1">
      <c r="O227" s="95"/>
    </row>
    <row r="228" spans="15:15" s="12" customFormat="1">
      <c r="O228" s="95"/>
    </row>
    <row r="229" spans="15:15" s="12" customFormat="1">
      <c r="O229" s="95"/>
    </row>
    <row r="230" spans="15:15" s="12" customFormat="1">
      <c r="O230" s="95"/>
    </row>
    <row r="231" spans="15:15" s="12" customFormat="1">
      <c r="O231" s="95"/>
    </row>
    <row r="232" spans="15:15" s="12" customFormat="1">
      <c r="O232" s="95"/>
    </row>
    <row r="233" spans="15:15" s="12" customFormat="1">
      <c r="O233" s="95"/>
    </row>
    <row r="234" spans="15:15" s="12" customFormat="1">
      <c r="O234" s="95"/>
    </row>
    <row r="235" spans="15:15" s="12" customFormat="1">
      <c r="O235" s="95"/>
    </row>
    <row r="236" spans="15:15" s="12" customFormat="1">
      <c r="O236" s="95"/>
    </row>
    <row r="237" spans="15:15" s="12" customFormat="1">
      <c r="O237" s="95"/>
    </row>
    <row r="238" spans="15:15" s="12" customFormat="1">
      <c r="O238" s="95"/>
    </row>
    <row r="239" spans="15:15" s="12" customFormat="1">
      <c r="O239" s="95"/>
    </row>
    <row r="240" spans="15:15" s="12" customFormat="1">
      <c r="O240" s="95"/>
    </row>
    <row r="241" spans="15:15" s="12" customFormat="1">
      <c r="O241" s="95"/>
    </row>
    <row r="242" spans="15:15" s="12" customFormat="1">
      <c r="O242" s="95"/>
    </row>
    <row r="243" spans="15:15" s="12" customFormat="1">
      <c r="O243" s="95"/>
    </row>
    <row r="244" spans="15:15" s="12" customFormat="1">
      <c r="O244" s="95"/>
    </row>
    <row r="245" spans="15:15" s="12" customFormat="1">
      <c r="O245" s="95"/>
    </row>
    <row r="246" spans="15:15" s="12" customFormat="1">
      <c r="O246" s="95"/>
    </row>
    <row r="247" spans="15:15" s="12" customFormat="1">
      <c r="O247" s="95"/>
    </row>
    <row r="248" spans="15:15" s="12" customFormat="1">
      <c r="O248" s="95"/>
    </row>
    <row r="249" spans="15:15" s="12" customFormat="1">
      <c r="O249" s="95"/>
    </row>
    <row r="250" spans="15:15" s="12" customFormat="1">
      <c r="O250" s="95"/>
    </row>
    <row r="251" spans="15:15" s="12" customFormat="1">
      <c r="O251" s="95"/>
    </row>
    <row r="252" spans="15:15" s="12" customFormat="1">
      <c r="O252" s="95"/>
    </row>
    <row r="253" spans="15:15" s="12" customFormat="1">
      <c r="O253" s="95"/>
    </row>
    <row r="254" spans="15:15" s="12" customFormat="1">
      <c r="O254" s="95"/>
    </row>
    <row r="255" spans="15:15" s="12" customFormat="1">
      <c r="O255" s="95"/>
    </row>
    <row r="256" spans="15:15" s="12" customFormat="1">
      <c r="O256" s="95"/>
    </row>
    <row r="257" spans="15:15" s="12" customFormat="1">
      <c r="O257" s="95"/>
    </row>
    <row r="258" spans="15:15" s="12" customFormat="1">
      <c r="O258" s="95"/>
    </row>
    <row r="259" spans="15:15" s="12" customFormat="1">
      <c r="O259" s="95"/>
    </row>
    <row r="260" spans="15:15" s="12" customFormat="1">
      <c r="O260" s="95"/>
    </row>
    <row r="261" spans="15:15" s="12" customFormat="1">
      <c r="O261" s="95"/>
    </row>
    <row r="262" spans="15:15" s="12" customFormat="1">
      <c r="O262" s="95"/>
    </row>
    <row r="263" spans="15:15" s="12" customFormat="1">
      <c r="O263" s="95"/>
    </row>
    <row r="264" spans="15:15" s="12" customFormat="1">
      <c r="O264" s="95"/>
    </row>
    <row r="265" spans="15:15" s="12" customFormat="1">
      <c r="O265" s="95"/>
    </row>
    <row r="266" spans="15:15" s="12" customFormat="1">
      <c r="O266" s="95"/>
    </row>
    <row r="267" spans="15:15" s="12" customFormat="1">
      <c r="O267" s="95"/>
    </row>
    <row r="268" spans="15:15" s="12" customFormat="1">
      <c r="O268" s="95"/>
    </row>
    <row r="269" spans="15:15" s="12" customFormat="1">
      <c r="O269" s="95"/>
    </row>
    <row r="270" spans="15:15" s="12" customFormat="1">
      <c r="O270" s="95"/>
    </row>
    <row r="271" spans="15:15" s="12" customFormat="1">
      <c r="O271" s="95"/>
    </row>
    <row r="272" spans="15:15" s="12" customFormat="1">
      <c r="O272" s="95"/>
    </row>
    <row r="273" spans="15:15" s="12" customFormat="1">
      <c r="O273" s="95"/>
    </row>
    <row r="274" spans="15:15" s="12" customFormat="1">
      <c r="O274" s="95"/>
    </row>
    <row r="275" spans="15:15" s="12" customFormat="1">
      <c r="O275" s="95"/>
    </row>
    <row r="276" spans="15:15" s="12" customFormat="1">
      <c r="O276" s="95"/>
    </row>
    <row r="277" spans="15:15" s="12" customFormat="1">
      <c r="O277" s="95"/>
    </row>
    <row r="278" spans="15:15" s="12" customFormat="1">
      <c r="O278" s="95"/>
    </row>
    <row r="279" spans="15:15" s="12" customFormat="1">
      <c r="O279" s="95"/>
    </row>
    <row r="280" spans="15:15" s="12" customFormat="1">
      <c r="O280" s="95"/>
    </row>
    <row r="281" spans="15:15" s="12" customFormat="1">
      <c r="O281" s="95"/>
    </row>
    <row r="282" spans="15:15" s="12" customFormat="1">
      <c r="O282" s="95"/>
    </row>
    <row r="283" spans="15:15" s="12" customFormat="1">
      <c r="O283" s="95"/>
    </row>
    <row r="284" spans="15:15" s="12" customFormat="1">
      <c r="O284" s="95"/>
    </row>
    <row r="285" spans="15:15" s="12" customFormat="1">
      <c r="O285" s="95"/>
    </row>
    <row r="286" spans="15:15" s="12" customFormat="1">
      <c r="O286" s="95"/>
    </row>
    <row r="287" spans="15:15" s="12" customFormat="1">
      <c r="O287" s="95"/>
    </row>
    <row r="288" spans="15:15" s="12" customFormat="1">
      <c r="O288" s="95"/>
    </row>
    <row r="289" spans="15:15" s="12" customFormat="1">
      <c r="O289" s="95"/>
    </row>
    <row r="290" spans="15:15" s="12" customFormat="1">
      <c r="O290" s="95"/>
    </row>
    <row r="291" spans="15:15" s="12" customFormat="1">
      <c r="O291" s="95"/>
    </row>
    <row r="292" spans="15:15" s="12" customFormat="1">
      <c r="O292" s="95"/>
    </row>
    <row r="293" spans="15:15" s="12" customFormat="1">
      <c r="O293" s="95"/>
    </row>
    <row r="294" spans="15:15" s="12" customFormat="1">
      <c r="O294" s="95"/>
    </row>
    <row r="295" spans="15:15" s="12" customFormat="1">
      <c r="O295" s="95"/>
    </row>
    <row r="296" spans="15:15" s="12" customFormat="1">
      <c r="O296" s="95"/>
    </row>
    <row r="297" spans="15:15" s="12" customFormat="1">
      <c r="O297" s="95"/>
    </row>
    <row r="298" spans="15:15" s="12" customFormat="1">
      <c r="O298" s="95"/>
    </row>
    <row r="299" spans="15:15" s="12" customFormat="1">
      <c r="O299" s="95"/>
    </row>
    <row r="300" spans="15:15" s="12" customFormat="1">
      <c r="O300" s="95"/>
    </row>
    <row r="301" spans="15:15" s="12" customFormat="1">
      <c r="O301" s="95"/>
    </row>
    <row r="302" spans="15:15" s="12" customFormat="1">
      <c r="O302" s="95"/>
    </row>
    <row r="303" spans="15:15" s="12" customFormat="1">
      <c r="O303" s="95"/>
    </row>
    <row r="304" spans="15:15" s="12" customFormat="1">
      <c r="O304" s="95"/>
    </row>
    <row r="305" spans="15:15" s="12" customFormat="1">
      <c r="O305" s="95"/>
    </row>
    <row r="306" spans="15:15" s="12" customFormat="1">
      <c r="O306" s="95"/>
    </row>
    <row r="307" spans="15:15" s="12" customFormat="1">
      <c r="O307" s="95"/>
    </row>
    <row r="308" spans="15:15" s="12" customFormat="1">
      <c r="O308" s="95"/>
    </row>
    <row r="309" spans="15:15" s="12" customFormat="1">
      <c r="O309" s="95"/>
    </row>
    <row r="310" spans="15:15" s="12" customFormat="1">
      <c r="O310" s="95"/>
    </row>
    <row r="311" spans="15:15" s="12" customFormat="1">
      <c r="O311" s="95"/>
    </row>
    <row r="312" spans="15:15" s="12" customFormat="1">
      <c r="O312" s="95"/>
    </row>
    <row r="313" spans="15:15" s="12" customFormat="1">
      <c r="O313" s="95"/>
    </row>
    <row r="314" spans="15:15" s="12" customFormat="1">
      <c r="O314" s="95"/>
    </row>
    <row r="315" spans="15:15" s="12" customFormat="1">
      <c r="O315" s="95"/>
    </row>
    <row r="316" spans="15:15" s="12" customFormat="1">
      <c r="O316" s="95"/>
    </row>
    <row r="317" spans="15:15" s="12" customFormat="1">
      <c r="O317" s="95"/>
    </row>
    <row r="318" spans="15:15" s="12" customFormat="1">
      <c r="O318" s="95"/>
    </row>
    <row r="319" spans="15:15" s="12" customFormat="1">
      <c r="O319" s="95"/>
    </row>
    <row r="320" spans="15:15" s="12" customFormat="1">
      <c r="O320" s="95"/>
    </row>
    <row r="321" spans="15:15" s="12" customFormat="1">
      <c r="O321" s="95"/>
    </row>
    <row r="322" spans="15:15" s="12" customFormat="1">
      <c r="O322" s="95"/>
    </row>
    <row r="323" spans="15:15" s="12" customFormat="1">
      <c r="O323" s="95"/>
    </row>
    <row r="324" spans="15:15" s="12" customFormat="1">
      <c r="O324" s="95"/>
    </row>
    <row r="325" spans="15:15" s="12" customFormat="1">
      <c r="O325" s="95"/>
    </row>
    <row r="326" spans="15:15" s="12" customFormat="1">
      <c r="O326" s="95"/>
    </row>
    <row r="327" spans="15:15" s="12" customFormat="1">
      <c r="O327" s="95"/>
    </row>
    <row r="328" spans="15:15" s="12" customFormat="1">
      <c r="O328" s="95"/>
    </row>
    <row r="329" spans="15:15" s="12" customFormat="1">
      <c r="O329" s="95"/>
    </row>
    <row r="330" spans="15:15" s="12" customFormat="1">
      <c r="O330" s="95"/>
    </row>
    <row r="331" spans="15:15" s="12" customFormat="1">
      <c r="O331" s="95"/>
    </row>
    <row r="332" spans="15:15" s="12" customFormat="1">
      <c r="O332" s="95"/>
    </row>
    <row r="333" spans="15:15" s="12" customFormat="1">
      <c r="O333" s="95"/>
    </row>
    <row r="334" spans="15:15" s="12" customFormat="1">
      <c r="O334" s="95"/>
    </row>
    <row r="335" spans="15:15" s="12" customFormat="1">
      <c r="O335" s="95"/>
    </row>
    <row r="336" spans="15:15" s="12" customFormat="1">
      <c r="O336" s="95"/>
    </row>
    <row r="337" spans="15:15" s="12" customFormat="1">
      <c r="O337" s="95"/>
    </row>
    <row r="338" spans="15:15" s="12" customFormat="1">
      <c r="O338" s="95"/>
    </row>
    <row r="339" spans="15:15" s="12" customFormat="1">
      <c r="O339" s="95"/>
    </row>
    <row r="340" spans="15:15" s="12" customFormat="1">
      <c r="O340" s="95"/>
    </row>
    <row r="341" spans="15:15" s="12" customFormat="1">
      <c r="O341" s="95"/>
    </row>
    <row r="342" spans="15:15" s="12" customFormat="1">
      <c r="O342" s="95"/>
    </row>
    <row r="343" spans="15:15" s="12" customFormat="1">
      <c r="O343" s="95"/>
    </row>
    <row r="344" spans="15:15" s="12" customFormat="1">
      <c r="O344" s="95"/>
    </row>
    <row r="345" spans="15:15" s="12" customFormat="1">
      <c r="O345" s="95"/>
    </row>
    <row r="346" spans="15:15" s="12" customFormat="1">
      <c r="O346" s="95"/>
    </row>
    <row r="347" spans="15:15" s="12" customFormat="1">
      <c r="O347" s="95"/>
    </row>
    <row r="348" spans="15:15" s="12" customFormat="1">
      <c r="O348" s="95"/>
    </row>
    <row r="349" spans="15:15" s="12" customFormat="1">
      <c r="O349" s="95"/>
    </row>
    <row r="350" spans="15:15" s="12" customFormat="1">
      <c r="O350" s="95"/>
    </row>
    <row r="351" spans="15:15" s="12" customFormat="1">
      <c r="O351" s="95"/>
    </row>
    <row r="352" spans="15:15" s="12" customFormat="1">
      <c r="O352" s="95"/>
    </row>
    <row r="353" spans="15:15" s="12" customFormat="1">
      <c r="O353" s="95"/>
    </row>
    <row r="354" spans="15:15" s="12" customFormat="1">
      <c r="O354" s="95"/>
    </row>
    <row r="355" spans="15:15" s="12" customFormat="1">
      <c r="O355" s="95"/>
    </row>
    <row r="356" spans="15:15" s="12" customFormat="1">
      <c r="O356" s="95"/>
    </row>
    <row r="357" spans="15:15" s="12" customFormat="1">
      <c r="O357" s="95"/>
    </row>
    <row r="358" spans="15:15" s="12" customFormat="1">
      <c r="O358" s="95"/>
    </row>
    <row r="359" spans="15:15" s="12" customFormat="1">
      <c r="O359" s="95"/>
    </row>
    <row r="360" spans="15:15" s="12" customFormat="1">
      <c r="O360" s="95"/>
    </row>
    <row r="361" spans="15:15" s="12" customFormat="1">
      <c r="O361" s="95"/>
    </row>
    <row r="362" spans="15:15" s="12" customFormat="1">
      <c r="O362" s="95"/>
    </row>
    <row r="363" spans="15:15" s="12" customFormat="1">
      <c r="O363" s="95"/>
    </row>
    <row r="364" spans="15:15" s="12" customFormat="1">
      <c r="O364" s="95"/>
    </row>
    <row r="365" spans="15:15" s="12" customFormat="1">
      <c r="O365" s="95"/>
    </row>
    <row r="366" spans="15:15" s="12" customFormat="1">
      <c r="O366" s="95"/>
    </row>
    <row r="367" spans="15:15" s="12" customFormat="1">
      <c r="O367" s="95"/>
    </row>
    <row r="368" spans="15:15" s="12" customFormat="1">
      <c r="O368" s="95"/>
    </row>
    <row r="369" spans="15:15" s="12" customFormat="1">
      <c r="O369" s="95"/>
    </row>
    <row r="370" spans="15:15" s="12" customFormat="1">
      <c r="O370" s="95"/>
    </row>
    <row r="371" spans="15:15" s="12" customFormat="1">
      <c r="O371" s="95"/>
    </row>
    <row r="372" spans="15:15" s="12" customFormat="1">
      <c r="O372" s="95"/>
    </row>
    <row r="373" spans="15:15" s="12" customFormat="1">
      <c r="O373" s="95"/>
    </row>
    <row r="374" spans="15:15" s="12" customFormat="1">
      <c r="O374" s="95"/>
    </row>
    <row r="375" spans="15:15" s="12" customFormat="1">
      <c r="O375" s="95"/>
    </row>
    <row r="376" spans="15:15" s="12" customFormat="1">
      <c r="O376" s="95"/>
    </row>
    <row r="377" spans="15:15" s="12" customFormat="1">
      <c r="O377" s="95"/>
    </row>
    <row r="378" spans="15:15" s="12" customFormat="1">
      <c r="O378" s="95"/>
    </row>
    <row r="379" spans="15:15" s="12" customFormat="1">
      <c r="O379" s="95"/>
    </row>
    <row r="380" spans="15:15" s="12" customFormat="1">
      <c r="O380" s="95"/>
    </row>
    <row r="381" spans="15:15" s="12" customFormat="1">
      <c r="O381" s="95"/>
    </row>
    <row r="382" spans="15:15" s="12" customFormat="1">
      <c r="O382" s="95"/>
    </row>
    <row r="383" spans="15:15" s="12" customFormat="1">
      <c r="O383" s="95"/>
    </row>
    <row r="384" spans="15:15" s="12" customFormat="1">
      <c r="O384" s="95"/>
    </row>
    <row r="385" spans="15:15" s="12" customFormat="1">
      <c r="O385" s="95"/>
    </row>
    <row r="386" spans="15:15" s="12" customFormat="1">
      <c r="O386" s="95"/>
    </row>
    <row r="387" spans="15:15" s="12" customFormat="1">
      <c r="O387" s="95"/>
    </row>
    <row r="388" spans="15:15" s="12" customFormat="1">
      <c r="O388" s="95"/>
    </row>
    <row r="389" spans="15:15" s="12" customFormat="1">
      <c r="O389" s="95"/>
    </row>
    <row r="390" spans="15:15" s="12" customFormat="1">
      <c r="O390" s="95"/>
    </row>
    <row r="391" spans="15:15" s="12" customFormat="1">
      <c r="O391" s="95"/>
    </row>
    <row r="392" spans="15:15" s="12" customFormat="1">
      <c r="O392" s="95"/>
    </row>
    <row r="393" spans="15:15" s="12" customFormat="1">
      <c r="O393" s="95"/>
    </row>
    <row r="394" spans="15:15" s="12" customFormat="1">
      <c r="O394" s="95"/>
    </row>
    <row r="395" spans="15:15" s="12" customFormat="1">
      <c r="O395" s="95"/>
    </row>
    <row r="396" spans="15:15" s="12" customFormat="1">
      <c r="O396" s="95"/>
    </row>
    <row r="397" spans="15:15" s="12" customFormat="1">
      <c r="O397" s="95"/>
    </row>
    <row r="398" spans="15:15" s="12" customFormat="1">
      <c r="O398" s="95"/>
    </row>
    <row r="399" spans="15:15" s="12" customFormat="1">
      <c r="O399" s="95"/>
    </row>
    <row r="400" spans="15:15" s="12" customFormat="1">
      <c r="O400" s="95"/>
    </row>
    <row r="401" spans="15:15" s="12" customFormat="1">
      <c r="O401" s="95"/>
    </row>
    <row r="402" spans="15:15" s="12" customFormat="1">
      <c r="O402" s="95"/>
    </row>
    <row r="403" spans="15:15" s="12" customFormat="1">
      <c r="O403" s="95"/>
    </row>
    <row r="404" spans="15:15" s="12" customFormat="1">
      <c r="O404" s="95"/>
    </row>
    <row r="405" spans="15:15" s="12" customFormat="1">
      <c r="O405" s="95"/>
    </row>
    <row r="406" spans="15:15" s="12" customFormat="1">
      <c r="O406" s="95"/>
    </row>
    <row r="407" spans="15:15" s="12" customFormat="1">
      <c r="O407" s="95"/>
    </row>
    <row r="408" spans="15:15" s="12" customFormat="1">
      <c r="O408" s="95"/>
    </row>
    <row r="409" spans="15:15" s="12" customFormat="1">
      <c r="O409" s="95"/>
    </row>
    <row r="410" spans="15:15" s="12" customFormat="1">
      <c r="O410" s="95"/>
    </row>
    <row r="411" spans="15:15" s="12" customFormat="1">
      <c r="O411" s="95"/>
    </row>
    <row r="412" spans="15:15" s="12" customFormat="1">
      <c r="O412" s="95"/>
    </row>
    <row r="413" spans="15:15" s="12" customFormat="1">
      <c r="O413" s="95"/>
    </row>
    <row r="414" spans="15:15" s="12" customFormat="1">
      <c r="O414" s="95"/>
    </row>
    <row r="415" spans="15:15" s="12" customFormat="1">
      <c r="O415" s="95"/>
    </row>
    <row r="416" spans="15:15" s="12" customFormat="1">
      <c r="O416" s="95"/>
    </row>
    <row r="417" spans="15:15" s="12" customFormat="1">
      <c r="O417" s="95"/>
    </row>
    <row r="418" spans="15:15" s="12" customFormat="1">
      <c r="O418" s="95"/>
    </row>
    <row r="419" spans="15:15" s="12" customFormat="1">
      <c r="O419" s="95"/>
    </row>
    <row r="420" spans="15:15" s="12" customFormat="1">
      <c r="O420" s="95"/>
    </row>
    <row r="421" spans="15:15" s="12" customFormat="1">
      <c r="O421" s="95"/>
    </row>
    <row r="422" spans="15:15" s="12" customFormat="1">
      <c r="O422" s="95"/>
    </row>
    <row r="423" spans="15:15" s="12" customFormat="1">
      <c r="O423" s="95"/>
    </row>
    <row r="424" spans="15:15" s="12" customFormat="1">
      <c r="O424" s="95"/>
    </row>
    <row r="425" spans="15:15" s="12" customFormat="1">
      <c r="O425" s="95"/>
    </row>
    <row r="426" spans="15:15" s="12" customFormat="1">
      <c r="O426" s="95"/>
    </row>
    <row r="427" spans="15:15" s="12" customFormat="1">
      <c r="O427" s="95"/>
    </row>
    <row r="428" spans="15:15" s="12" customFormat="1">
      <c r="O428" s="95"/>
    </row>
    <row r="429" spans="15:15" s="12" customFormat="1">
      <c r="O429" s="95"/>
    </row>
    <row r="430" spans="15:15" s="12" customFormat="1">
      <c r="O430" s="95"/>
    </row>
    <row r="431" spans="15:15" s="12" customFormat="1">
      <c r="O431" s="95"/>
    </row>
    <row r="432" spans="15:15" s="12" customFormat="1">
      <c r="O432" s="95"/>
    </row>
    <row r="433" spans="15:15" s="12" customFormat="1">
      <c r="O433" s="95"/>
    </row>
    <row r="434" spans="15:15" s="12" customFormat="1">
      <c r="O434" s="95"/>
    </row>
    <row r="435" spans="15:15" s="12" customFormat="1">
      <c r="O435" s="95"/>
    </row>
    <row r="436" spans="15:15" s="12" customFormat="1">
      <c r="O436" s="95"/>
    </row>
    <row r="437" spans="15:15" s="12" customFormat="1">
      <c r="O437" s="95"/>
    </row>
    <row r="438" spans="15:15" s="12" customFormat="1">
      <c r="O438" s="95"/>
    </row>
    <row r="439" spans="15:15" s="12" customFormat="1">
      <c r="O439" s="95"/>
    </row>
    <row r="440" spans="15:15" s="12" customFormat="1">
      <c r="O440" s="95"/>
    </row>
    <row r="441" spans="15:15" s="12" customFormat="1">
      <c r="O441" s="95"/>
    </row>
    <row r="442" spans="15:15" s="12" customFormat="1">
      <c r="O442" s="95"/>
    </row>
    <row r="443" spans="15:15" s="12" customFormat="1">
      <c r="O443" s="95"/>
    </row>
    <row r="444" spans="15:15" s="12" customFormat="1">
      <c r="O444" s="95"/>
    </row>
    <row r="445" spans="15:15" s="12" customFormat="1">
      <c r="O445" s="95"/>
    </row>
    <row r="446" spans="15:15" s="12" customFormat="1">
      <c r="O446" s="95"/>
    </row>
    <row r="447" spans="15:15" s="12" customFormat="1">
      <c r="O447" s="95"/>
    </row>
    <row r="448" spans="15:15" s="12" customFormat="1">
      <c r="O448" s="95"/>
    </row>
    <row r="449" spans="15:15" s="12" customFormat="1">
      <c r="O449" s="95"/>
    </row>
    <row r="450" spans="15:15" s="12" customFormat="1">
      <c r="O450" s="95"/>
    </row>
    <row r="451" spans="15:15" s="12" customFormat="1">
      <c r="O451" s="95"/>
    </row>
    <row r="452" spans="15:15" s="12" customFormat="1">
      <c r="O452" s="95"/>
    </row>
    <row r="453" spans="15:15" s="12" customFormat="1">
      <c r="O453" s="95"/>
    </row>
    <row r="454" spans="15:15" s="12" customFormat="1">
      <c r="O454" s="95"/>
    </row>
    <row r="455" spans="15:15" s="12" customFormat="1">
      <c r="O455" s="95"/>
    </row>
    <row r="456" spans="15:15" s="12" customFormat="1">
      <c r="O456" s="95"/>
    </row>
    <row r="457" spans="15:15" s="12" customFormat="1">
      <c r="O457" s="95"/>
    </row>
    <row r="458" spans="15:15" s="12" customFormat="1">
      <c r="O458" s="95"/>
    </row>
    <row r="459" spans="15:15" s="12" customFormat="1">
      <c r="O459" s="95"/>
    </row>
    <row r="460" spans="15:15" s="12" customFormat="1">
      <c r="O460" s="95"/>
    </row>
    <row r="461" spans="15:15" s="12" customFormat="1">
      <c r="O461" s="95"/>
    </row>
    <row r="462" spans="15:15" s="12" customFormat="1">
      <c r="O462" s="95"/>
    </row>
    <row r="463" spans="15:15" s="12" customFormat="1">
      <c r="O463" s="95"/>
    </row>
    <row r="464" spans="15:15" s="12" customFormat="1">
      <c r="O464" s="95"/>
    </row>
    <row r="465" spans="15:15" s="12" customFormat="1">
      <c r="O465" s="95"/>
    </row>
    <row r="466" spans="15:15" s="12" customFormat="1">
      <c r="O466" s="95"/>
    </row>
    <row r="467" spans="15:15" s="12" customFormat="1">
      <c r="O467" s="95"/>
    </row>
    <row r="468" spans="15:15" s="12" customFormat="1">
      <c r="O468" s="95"/>
    </row>
    <row r="469" spans="15:15" s="12" customFormat="1">
      <c r="O469" s="95"/>
    </row>
    <row r="470" spans="15:15" s="12" customFormat="1">
      <c r="O470" s="95"/>
    </row>
    <row r="471" spans="15:15" s="12" customFormat="1">
      <c r="O471" s="95"/>
    </row>
    <row r="472" spans="15:15" s="12" customFormat="1">
      <c r="O472" s="95"/>
    </row>
    <row r="473" spans="15:15" s="12" customFormat="1">
      <c r="O473" s="95"/>
    </row>
    <row r="474" spans="15:15" s="12" customFormat="1">
      <c r="O474" s="95"/>
    </row>
    <row r="475" spans="15:15" s="12" customFormat="1">
      <c r="O475" s="95"/>
    </row>
    <row r="476" spans="15:15" s="12" customFormat="1">
      <c r="O476" s="95"/>
    </row>
    <row r="477" spans="15:15" s="12" customFormat="1">
      <c r="O477" s="95"/>
    </row>
    <row r="478" spans="15:15" s="12" customFormat="1">
      <c r="O478" s="95"/>
    </row>
    <row r="479" spans="15:15" s="12" customFormat="1">
      <c r="O479" s="95"/>
    </row>
    <row r="480" spans="15:15" s="12" customFormat="1">
      <c r="O480" s="95"/>
    </row>
    <row r="481" spans="15:15" s="12" customFormat="1">
      <c r="O481" s="95"/>
    </row>
    <row r="482" spans="15:15" s="12" customFormat="1">
      <c r="O482" s="95"/>
    </row>
    <row r="483" spans="15:15" s="12" customFormat="1">
      <c r="O483" s="95"/>
    </row>
    <row r="484" spans="15:15" s="12" customFormat="1">
      <c r="O484" s="95"/>
    </row>
    <row r="485" spans="15:15" s="12" customFormat="1">
      <c r="O485" s="95"/>
    </row>
    <row r="486" spans="15:15" s="12" customFormat="1">
      <c r="O486" s="95"/>
    </row>
    <row r="487" spans="15:15" s="12" customFormat="1">
      <c r="O487" s="95"/>
    </row>
    <row r="488" spans="15:15" s="12" customFormat="1">
      <c r="O488" s="95"/>
    </row>
    <row r="489" spans="15:15" s="12" customFormat="1">
      <c r="O489" s="95"/>
    </row>
    <row r="490" spans="15:15" s="12" customFormat="1">
      <c r="O490" s="95"/>
    </row>
    <row r="491" spans="15:15" s="12" customFormat="1">
      <c r="O491" s="95"/>
    </row>
    <row r="492" spans="15:15" s="12" customFormat="1">
      <c r="O492" s="95"/>
    </row>
    <row r="493" spans="15:15" s="12" customFormat="1">
      <c r="O493" s="95"/>
    </row>
    <row r="494" spans="15:15" s="12" customFormat="1">
      <c r="O494" s="95"/>
    </row>
    <row r="495" spans="15:15" s="12" customFormat="1">
      <c r="O495" s="95"/>
    </row>
    <row r="496" spans="15:15" s="12" customFormat="1">
      <c r="O496" s="95"/>
    </row>
    <row r="497" spans="15:15" s="12" customFormat="1">
      <c r="O497" s="95"/>
    </row>
    <row r="498" spans="15:15" s="12" customFormat="1">
      <c r="O498" s="95"/>
    </row>
    <row r="499" spans="15:15" s="12" customFormat="1">
      <c r="O499" s="95"/>
    </row>
    <row r="500" spans="15:15" s="12" customFormat="1">
      <c r="O500" s="95"/>
    </row>
    <row r="501" spans="15:15" s="12" customFormat="1">
      <c r="O501" s="95"/>
    </row>
    <row r="502" spans="15:15" s="12" customFormat="1">
      <c r="O502" s="95"/>
    </row>
    <row r="503" spans="15:15" s="12" customFormat="1">
      <c r="O503" s="95"/>
    </row>
    <row r="504" spans="15:15" s="12" customFormat="1">
      <c r="O504" s="95"/>
    </row>
    <row r="505" spans="15:15" s="12" customFormat="1">
      <c r="O505" s="95"/>
    </row>
    <row r="506" spans="15:15" s="12" customFormat="1">
      <c r="O506" s="95"/>
    </row>
    <row r="507" spans="15:15" s="12" customFormat="1">
      <c r="O507" s="95"/>
    </row>
    <row r="508" spans="15:15" s="12" customFormat="1">
      <c r="O508" s="95"/>
    </row>
    <row r="509" spans="15:15" s="12" customFormat="1">
      <c r="O509" s="95"/>
    </row>
    <row r="510" spans="15:15" s="12" customFormat="1">
      <c r="O510" s="95"/>
    </row>
    <row r="511" spans="15:15" s="12" customFormat="1">
      <c r="O511" s="95"/>
    </row>
    <row r="512" spans="15:15" s="12" customFormat="1">
      <c r="O512" s="95"/>
    </row>
    <row r="513" spans="15:15" s="12" customFormat="1">
      <c r="O513" s="95"/>
    </row>
    <row r="514" spans="15:15" s="12" customFormat="1">
      <c r="O514" s="95"/>
    </row>
    <row r="515" spans="15:15" s="12" customFormat="1">
      <c r="O515" s="95"/>
    </row>
    <row r="516" spans="15:15" s="12" customFormat="1">
      <c r="O516" s="95"/>
    </row>
    <row r="517" spans="15:15" s="12" customFormat="1">
      <c r="O517" s="95"/>
    </row>
    <row r="518" spans="15:15" s="12" customFormat="1">
      <c r="O518" s="95"/>
    </row>
    <row r="519" spans="15:15" s="12" customFormat="1">
      <c r="O519" s="95"/>
    </row>
    <row r="520" spans="15:15" s="12" customFormat="1">
      <c r="O520" s="95"/>
    </row>
    <row r="521" spans="15:15" s="12" customFormat="1">
      <c r="O521" s="95"/>
    </row>
    <row r="522" spans="15:15" s="12" customFormat="1">
      <c r="O522" s="95"/>
    </row>
    <row r="523" spans="15:15" s="12" customFormat="1">
      <c r="O523" s="95"/>
    </row>
    <row r="524" spans="15:15" s="12" customFormat="1">
      <c r="O524" s="95"/>
    </row>
    <row r="525" spans="15:15" s="12" customFormat="1">
      <c r="O525" s="95"/>
    </row>
    <row r="526" spans="15:15" s="12" customFormat="1">
      <c r="O526" s="95"/>
    </row>
    <row r="527" spans="15:15" s="12" customFormat="1">
      <c r="O527" s="95"/>
    </row>
    <row r="528" spans="15:15" s="12" customFormat="1">
      <c r="O528" s="95"/>
    </row>
    <row r="529" spans="15:15" s="12" customFormat="1">
      <c r="O529" s="95"/>
    </row>
    <row r="530" spans="15:15" s="12" customFormat="1">
      <c r="O530" s="95"/>
    </row>
    <row r="531" spans="15:15" s="12" customFormat="1">
      <c r="O531" s="95"/>
    </row>
    <row r="532" spans="15:15" s="12" customFormat="1">
      <c r="O532" s="95"/>
    </row>
    <row r="533" spans="15:15" s="12" customFormat="1">
      <c r="O533" s="95"/>
    </row>
    <row r="534" spans="15:15" s="12" customFormat="1">
      <c r="O534" s="95"/>
    </row>
    <row r="535" spans="15:15" s="12" customFormat="1">
      <c r="O535" s="95"/>
    </row>
    <row r="536" spans="15:15" s="12" customFormat="1">
      <c r="O536" s="95"/>
    </row>
    <row r="537" spans="15:15" s="12" customFormat="1">
      <c r="O537" s="95"/>
    </row>
    <row r="538" spans="15:15" s="12" customFormat="1">
      <c r="O538" s="95"/>
    </row>
    <row r="539" spans="15:15" s="12" customFormat="1">
      <c r="O539" s="95"/>
    </row>
    <row r="540" spans="15:15" s="12" customFormat="1">
      <c r="O540" s="95"/>
    </row>
    <row r="541" spans="15:15" s="12" customFormat="1">
      <c r="O541" s="95"/>
    </row>
    <row r="542" spans="15:15" s="12" customFormat="1">
      <c r="O542" s="95"/>
    </row>
    <row r="543" spans="15:15" s="12" customFormat="1">
      <c r="O543" s="95"/>
    </row>
    <row r="544" spans="15:15" s="12" customFormat="1">
      <c r="O544" s="95"/>
    </row>
    <row r="545" spans="15:15" s="12" customFormat="1">
      <c r="O545" s="95"/>
    </row>
    <row r="546" spans="15:15" s="12" customFormat="1">
      <c r="O546" s="95"/>
    </row>
    <row r="547" spans="15:15" s="12" customFormat="1">
      <c r="O547" s="95"/>
    </row>
    <row r="548" spans="15:15" s="12" customFormat="1">
      <c r="O548" s="95"/>
    </row>
    <row r="549" spans="15:15" s="12" customFormat="1">
      <c r="O549" s="95"/>
    </row>
    <row r="550" spans="15:15" s="12" customFormat="1">
      <c r="O550" s="95"/>
    </row>
    <row r="551" spans="15:15" s="12" customFormat="1">
      <c r="O551" s="95"/>
    </row>
    <row r="552" spans="15:15" s="12" customFormat="1">
      <c r="O552" s="95"/>
    </row>
    <row r="553" spans="15:15" s="12" customFormat="1">
      <c r="O553" s="95"/>
    </row>
    <row r="554" spans="15:15" s="12" customFormat="1">
      <c r="O554" s="95"/>
    </row>
    <row r="555" spans="15:15" s="12" customFormat="1">
      <c r="O555" s="95"/>
    </row>
    <row r="556" spans="15:15" s="12" customFormat="1">
      <c r="O556" s="95"/>
    </row>
    <row r="557" spans="15:15" s="12" customFormat="1">
      <c r="O557" s="95"/>
    </row>
    <row r="558" spans="15:15" s="12" customFormat="1">
      <c r="O558" s="95"/>
    </row>
    <row r="559" spans="15:15" s="12" customFormat="1">
      <c r="O559" s="95"/>
    </row>
    <row r="560" spans="15:15" s="12" customFormat="1">
      <c r="O560" s="95"/>
    </row>
    <row r="561" spans="15:15" s="12" customFormat="1">
      <c r="O561" s="95"/>
    </row>
    <row r="562" spans="15:15" s="12" customFormat="1">
      <c r="O562" s="95"/>
    </row>
    <row r="563" spans="15:15" s="12" customFormat="1">
      <c r="O563" s="95"/>
    </row>
    <row r="564" spans="15:15" s="12" customFormat="1">
      <c r="O564" s="95"/>
    </row>
    <row r="565" spans="15:15" s="12" customFormat="1">
      <c r="O565" s="95"/>
    </row>
    <row r="566" spans="15:15" s="12" customFormat="1">
      <c r="O566" s="95"/>
    </row>
    <row r="567" spans="15:15" s="12" customFormat="1">
      <c r="O567" s="95"/>
    </row>
    <row r="568" spans="15:15" s="12" customFormat="1">
      <c r="O568" s="95"/>
    </row>
    <row r="569" spans="15:15" s="12" customFormat="1">
      <c r="O569" s="95"/>
    </row>
    <row r="570" spans="15:15" s="12" customFormat="1">
      <c r="O570" s="95"/>
    </row>
    <row r="571" spans="15:15" s="12" customFormat="1">
      <c r="O571" s="95"/>
    </row>
    <row r="572" spans="15:15" s="12" customFormat="1">
      <c r="O572" s="95"/>
    </row>
    <row r="573" spans="15:15" s="12" customFormat="1">
      <c r="O573" s="95"/>
    </row>
    <row r="574" spans="15:15" s="12" customFormat="1">
      <c r="O574" s="95"/>
    </row>
    <row r="575" spans="15:15" s="12" customFormat="1">
      <c r="O575" s="95"/>
    </row>
    <row r="576" spans="15:15" s="12" customFormat="1">
      <c r="O576" s="95"/>
    </row>
    <row r="577" spans="15:15" s="12" customFormat="1">
      <c r="O577" s="95"/>
    </row>
    <row r="578" spans="15:15" s="12" customFormat="1">
      <c r="O578" s="95"/>
    </row>
    <row r="579" spans="15:15" s="12" customFormat="1">
      <c r="O579" s="95"/>
    </row>
    <row r="580" spans="15:15" s="12" customFormat="1">
      <c r="O580" s="95"/>
    </row>
    <row r="581" spans="15:15" s="12" customFormat="1">
      <c r="O581" s="95"/>
    </row>
    <row r="582" spans="15:15" s="12" customFormat="1">
      <c r="O582" s="95"/>
    </row>
    <row r="583" spans="15:15" s="12" customFormat="1">
      <c r="O583" s="95"/>
    </row>
    <row r="584" spans="15:15" s="12" customFormat="1">
      <c r="O584" s="95"/>
    </row>
    <row r="585" spans="15:15" s="12" customFormat="1">
      <c r="O585" s="95"/>
    </row>
    <row r="586" spans="15:15" s="12" customFormat="1">
      <c r="O586" s="95"/>
    </row>
    <row r="587" spans="15:15" s="12" customFormat="1">
      <c r="O587" s="95"/>
    </row>
    <row r="588" spans="15:15" s="12" customFormat="1">
      <c r="O588" s="95"/>
    </row>
    <row r="589" spans="15:15" s="12" customFormat="1">
      <c r="O589" s="95"/>
    </row>
    <row r="590" spans="15:15" s="12" customFormat="1">
      <c r="O590" s="95"/>
    </row>
    <row r="591" spans="15:15" s="12" customFormat="1">
      <c r="O591" s="95"/>
    </row>
    <row r="592" spans="15:15" s="12" customFormat="1">
      <c r="O592" s="95"/>
    </row>
    <row r="593" spans="15:15" s="12" customFormat="1">
      <c r="O593" s="95"/>
    </row>
    <row r="594" spans="15:15" s="12" customFormat="1">
      <c r="O594" s="95"/>
    </row>
    <row r="595" spans="15:15" s="12" customFormat="1">
      <c r="O595" s="95"/>
    </row>
    <row r="596" spans="15:15" s="12" customFormat="1">
      <c r="O596" s="95"/>
    </row>
    <row r="597" spans="15:15" s="12" customFormat="1">
      <c r="O597" s="95"/>
    </row>
    <row r="598" spans="15:15" s="12" customFormat="1">
      <c r="O598" s="95"/>
    </row>
    <row r="599" spans="15:15" s="12" customFormat="1">
      <c r="O599" s="95"/>
    </row>
    <row r="600" spans="15:15" s="12" customFormat="1">
      <c r="O600" s="95"/>
    </row>
    <row r="601" spans="15:15" s="12" customFormat="1">
      <c r="O601" s="95"/>
    </row>
    <row r="602" spans="15:15" s="12" customFormat="1">
      <c r="O602" s="95"/>
    </row>
    <row r="603" spans="15:15" s="12" customFormat="1">
      <c r="O603" s="95"/>
    </row>
    <row r="604" spans="15:15" s="12" customFormat="1">
      <c r="O604" s="95"/>
    </row>
    <row r="605" spans="15:15" s="12" customFormat="1">
      <c r="O605" s="95"/>
    </row>
    <row r="606" spans="15:15" s="12" customFormat="1">
      <c r="O606" s="95"/>
    </row>
    <row r="607" spans="15:15" s="12" customFormat="1">
      <c r="O607" s="95"/>
    </row>
    <row r="608" spans="15:15" s="12" customFormat="1">
      <c r="O608" s="95"/>
    </row>
    <row r="609" spans="15:15" s="12" customFormat="1">
      <c r="O609" s="95"/>
    </row>
    <row r="610" spans="15:15" s="12" customFormat="1">
      <c r="O610" s="95"/>
    </row>
    <row r="611" spans="15:15" s="12" customFormat="1">
      <c r="O611" s="95"/>
    </row>
    <row r="612" spans="15:15" s="12" customFormat="1">
      <c r="O612" s="95"/>
    </row>
    <row r="613" spans="15:15" s="12" customFormat="1">
      <c r="O613" s="95"/>
    </row>
    <row r="614" spans="15:15" s="12" customFormat="1">
      <c r="O614" s="95"/>
    </row>
    <row r="615" spans="15:15" s="12" customFormat="1">
      <c r="O615" s="95"/>
    </row>
    <row r="616" spans="15:15" s="12" customFormat="1">
      <c r="O616" s="95"/>
    </row>
    <row r="617" spans="15:15" s="12" customFormat="1">
      <c r="O617" s="95"/>
    </row>
    <row r="618" spans="15:15" s="12" customFormat="1">
      <c r="O618" s="95"/>
    </row>
    <row r="619" spans="15:15" s="12" customFormat="1">
      <c r="O619" s="95"/>
    </row>
    <row r="620" spans="15:15" s="12" customFormat="1">
      <c r="O620" s="95"/>
    </row>
    <row r="621" spans="15:15" s="12" customFormat="1">
      <c r="O621" s="95"/>
    </row>
    <row r="622" spans="15:15" s="12" customFormat="1">
      <c r="O622" s="95"/>
    </row>
    <row r="623" spans="15:15" s="12" customFormat="1">
      <c r="O623" s="95"/>
    </row>
    <row r="624" spans="15:15" s="12" customFormat="1">
      <c r="O624" s="95"/>
    </row>
    <row r="625" spans="15:15" s="12" customFormat="1">
      <c r="O625" s="95"/>
    </row>
    <row r="626" spans="15:15" s="12" customFormat="1">
      <c r="O626" s="95"/>
    </row>
    <row r="627" spans="15:15" s="12" customFormat="1">
      <c r="O627" s="95"/>
    </row>
    <row r="628" spans="15:15" s="12" customFormat="1">
      <c r="O628" s="95"/>
    </row>
    <row r="629" spans="15:15" s="12" customFormat="1">
      <c r="O629" s="95"/>
    </row>
    <row r="630" spans="15:15" s="12" customFormat="1">
      <c r="O630" s="95"/>
    </row>
    <row r="631" spans="15:15" s="12" customFormat="1">
      <c r="O631" s="95"/>
    </row>
    <row r="632" spans="15:15" s="12" customFormat="1">
      <c r="O632" s="95"/>
    </row>
    <row r="633" spans="15:15" s="12" customFormat="1">
      <c r="O633" s="95"/>
    </row>
    <row r="634" spans="15:15" s="12" customFormat="1">
      <c r="O634" s="95"/>
    </row>
    <row r="635" spans="15:15" s="12" customFormat="1">
      <c r="O635" s="95"/>
    </row>
    <row r="636" spans="15:15" s="12" customFormat="1">
      <c r="O636" s="95"/>
    </row>
    <row r="637" spans="15:15" s="12" customFormat="1">
      <c r="O637" s="95"/>
    </row>
    <row r="638" spans="15:15" s="12" customFormat="1">
      <c r="O638" s="95"/>
    </row>
    <row r="639" spans="15:15" s="12" customFormat="1">
      <c r="O639" s="95"/>
    </row>
    <row r="640" spans="15:15" s="12" customFormat="1">
      <c r="O640" s="95"/>
    </row>
    <row r="641" spans="15:15" s="12" customFormat="1">
      <c r="O641" s="95"/>
    </row>
    <row r="642" spans="15:15" s="12" customFormat="1">
      <c r="O642" s="95"/>
    </row>
    <row r="643" spans="15:15" s="12" customFormat="1">
      <c r="O643" s="95"/>
    </row>
    <row r="644" spans="15:15" s="12" customFormat="1">
      <c r="O644" s="95"/>
    </row>
    <row r="645" spans="15:15" s="12" customFormat="1">
      <c r="O645" s="95"/>
    </row>
    <row r="646" spans="15:15" s="12" customFormat="1">
      <c r="O646" s="95"/>
    </row>
    <row r="647" spans="15:15" s="12" customFormat="1">
      <c r="O647" s="95"/>
    </row>
    <row r="648" spans="15:15" s="12" customFormat="1">
      <c r="O648" s="95"/>
    </row>
    <row r="649" spans="15:15" s="12" customFormat="1">
      <c r="O649" s="95"/>
    </row>
    <row r="650" spans="15:15" s="12" customFormat="1">
      <c r="O650" s="95"/>
    </row>
    <row r="651" spans="15:15" s="12" customFormat="1">
      <c r="O651" s="95"/>
    </row>
    <row r="652" spans="15:15" s="12" customFormat="1">
      <c r="O652" s="95"/>
    </row>
    <row r="653" spans="15:15" s="12" customFormat="1">
      <c r="O653" s="95"/>
    </row>
    <row r="654" spans="15:15" s="12" customFormat="1">
      <c r="O654" s="95"/>
    </row>
    <row r="655" spans="15:15" s="12" customFormat="1">
      <c r="O655" s="95"/>
    </row>
    <row r="656" spans="15:15" s="12" customFormat="1">
      <c r="O656" s="95"/>
    </row>
    <row r="657" spans="15:15" s="12" customFormat="1">
      <c r="O657" s="95"/>
    </row>
    <row r="658" spans="15:15" s="12" customFormat="1">
      <c r="O658" s="95"/>
    </row>
    <row r="659" spans="15:15" s="12" customFormat="1">
      <c r="O659" s="95"/>
    </row>
    <row r="660" spans="15:15" s="12" customFormat="1">
      <c r="O660" s="95"/>
    </row>
    <row r="661" spans="15:15" s="12" customFormat="1">
      <c r="O661" s="95"/>
    </row>
    <row r="662" spans="15:15" s="12" customFormat="1">
      <c r="O662" s="95"/>
    </row>
    <row r="663" spans="15:15" s="12" customFormat="1">
      <c r="O663" s="95"/>
    </row>
    <row r="664" spans="15:15" s="12" customFormat="1">
      <c r="O664" s="95"/>
    </row>
    <row r="665" spans="15:15" s="12" customFormat="1">
      <c r="O665" s="95"/>
    </row>
    <row r="666" spans="15:15" s="12" customFormat="1">
      <c r="O666" s="95"/>
    </row>
    <row r="667" spans="15:15" s="12" customFormat="1">
      <c r="O667" s="95"/>
    </row>
    <row r="668" spans="15:15" s="12" customFormat="1">
      <c r="O668" s="95"/>
    </row>
    <row r="669" spans="15:15" s="12" customFormat="1">
      <c r="O669" s="95"/>
    </row>
    <row r="670" spans="15:15" s="12" customFormat="1">
      <c r="O670" s="95"/>
    </row>
    <row r="671" spans="15:15" s="12" customFormat="1">
      <c r="O671" s="95"/>
    </row>
    <row r="672" spans="15:15" s="12" customFormat="1">
      <c r="O672" s="95"/>
    </row>
    <row r="673" spans="15:15" s="12" customFormat="1">
      <c r="O673" s="95"/>
    </row>
    <row r="674" spans="15:15" s="12" customFormat="1">
      <c r="O674" s="95"/>
    </row>
    <row r="675" spans="15:15" s="12" customFormat="1">
      <c r="O675" s="95"/>
    </row>
    <row r="676" spans="15:15" s="12" customFormat="1">
      <c r="O676" s="95"/>
    </row>
    <row r="677" spans="15:15" s="12" customFormat="1">
      <c r="O677" s="95"/>
    </row>
    <row r="678" spans="15:15" s="12" customFormat="1">
      <c r="O678" s="95"/>
    </row>
    <row r="679" spans="15:15" s="12" customFormat="1">
      <c r="O679" s="95"/>
    </row>
    <row r="680" spans="15:15" s="12" customFormat="1">
      <c r="O680" s="95"/>
    </row>
    <row r="681" spans="15:15" s="12" customFormat="1">
      <c r="O681" s="95"/>
    </row>
    <row r="682" spans="15:15" s="12" customFormat="1">
      <c r="O682" s="95"/>
    </row>
    <row r="683" spans="15:15" s="12" customFormat="1">
      <c r="O683" s="95"/>
    </row>
    <row r="684" spans="15:15" s="12" customFormat="1">
      <c r="O684" s="95"/>
    </row>
    <row r="685" spans="15:15" s="12" customFormat="1">
      <c r="O685" s="95"/>
    </row>
    <row r="686" spans="15:15" s="12" customFormat="1">
      <c r="O686" s="95"/>
    </row>
    <row r="687" spans="15:15" s="12" customFormat="1">
      <c r="O687" s="95"/>
    </row>
    <row r="688" spans="15:15" s="12" customFormat="1">
      <c r="O688" s="95"/>
    </row>
    <row r="689" spans="15:15" s="12" customFormat="1">
      <c r="O689" s="95"/>
    </row>
    <row r="690" spans="15:15" s="12" customFormat="1">
      <c r="O690" s="95"/>
    </row>
    <row r="691" spans="15:15" s="12" customFormat="1">
      <c r="O691" s="95"/>
    </row>
    <row r="692" spans="15:15" s="12" customFormat="1">
      <c r="O692" s="95"/>
    </row>
    <row r="693" spans="15:15" s="12" customFormat="1">
      <c r="O693" s="95"/>
    </row>
    <row r="694" spans="15:15" s="12" customFormat="1">
      <c r="O694" s="95"/>
    </row>
    <row r="695" spans="15:15" s="12" customFormat="1">
      <c r="O695" s="95"/>
    </row>
    <row r="696" spans="15:15" s="12" customFormat="1">
      <c r="O696" s="95"/>
    </row>
    <row r="697" spans="15:15" s="12" customFormat="1">
      <c r="O697" s="95"/>
    </row>
    <row r="698" spans="15:15" s="12" customFormat="1">
      <c r="O698" s="95"/>
    </row>
    <row r="699" spans="15:15" s="12" customFormat="1">
      <c r="O699" s="95"/>
    </row>
    <row r="700" spans="15:15" s="12" customFormat="1">
      <c r="O700" s="95"/>
    </row>
    <row r="701" spans="15:15" s="12" customFormat="1">
      <c r="O701" s="95"/>
    </row>
    <row r="702" spans="15:15" s="12" customFormat="1">
      <c r="O702" s="95"/>
    </row>
    <row r="703" spans="15:15" s="12" customFormat="1">
      <c r="O703" s="95"/>
    </row>
    <row r="704" spans="15:15" s="12" customFormat="1">
      <c r="O704" s="95"/>
    </row>
    <row r="705" spans="15:15" s="12" customFormat="1">
      <c r="O705" s="95"/>
    </row>
    <row r="706" spans="15:15" s="12" customFormat="1">
      <c r="O706" s="95"/>
    </row>
    <row r="707" spans="15:15" s="12" customFormat="1">
      <c r="O707" s="95"/>
    </row>
    <row r="708" spans="15:15" s="12" customFormat="1">
      <c r="O708" s="95"/>
    </row>
    <row r="709" spans="15:15" s="12" customFormat="1">
      <c r="O709" s="95"/>
    </row>
    <row r="710" spans="15:15" s="12" customFormat="1">
      <c r="O710" s="95"/>
    </row>
    <row r="711" spans="15:15" s="12" customFormat="1">
      <c r="O711" s="95"/>
    </row>
  </sheetData>
  <pageMargins left="0.70866141732283472" right="0.70866141732283472" top="0.74803149606299213" bottom="0.74803149606299213" header="0.31496062992125984" footer="0.31496062992125984"/>
  <pageSetup paperSize="9" scale="85" orientation="landscape" r:id="rId1"/>
  <ignoredErrors>
    <ignoredError sqref="M48 M7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2"/>
  <sheetViews>
    <sheetView topLeftCell="A6" workbookViewId="0">
      <selection activeCell="C24" sqref="C24"/>
    </sheetView>
  </sheetViews>
  <sheetFormatPr defaultRowHeight="15"/>
  <cols>
    <col min="1" max="1" width="9.140625" style="12"/>
    <col min="2" max="2" width="44.7109375" customWidth="1"/>
    <col min="3" max="14" width="11.7109375" customWidth="1"/>
    <col min="15" max="19" width="9.140625" style="12"/>
    <col min="20" max="20" width="9.140625" style="95"/>
    <col min="21" max="50" width="9.140625" style="12"/>
  </cols>
  <sheetData>
    <row r="1" spans="2:20" s="12" customFormat="1">
      <c r="B1" s="11" t="s">
        <v>120</v>
      </c>
      <c r="C1" s="11"/>
      <c r="D1" s="11"/>
      <c r="T1" s="95"/>
    </row>
    <row r="2" spans="2:20" s="12" customFormat="1">
      <c r="T2" s="95"/>
    </row>
    <row r="3" spans="2:20">
      <c r="B3" s="2" t="s">
        <v>165</v>
      </c>
      <c r="C3" s="3" t="s">
        <v>211</v>
      </c>
      <c r="D3" s="3" t="s">
        <v>189</v>
      </c>
      <c r="E3" s="3" t="s">
        <v>180</v>
      </c>
      <c r="F3" s="3" t="s">
        <v>63</v>
      </c>
      <c r="G3" s="3" t="s">
        <v>76</v>
      </c>
      <c r="H3" s="3" t="s">
        <v>62</v>
      </c>
      <c r="I3" s="3" t="s">
        <v>61</v>
      </c>
      <c r="J3" s="114" t="s">
        <v>181</v>
      </c>
      <c r="K3" s="3" t="s">
        <v>67</v>
      </c>
      <c r="L3" s="3" t="s">
        <v>66</v>
      </c>
      <c r="M3" s="3" t="s">
        <v>65</v>
      </c>
      <c r="N3" s="3" t="s">
        <v>64</v>
      </c>
      <c r="T3" s="96"/>
    </row>
    <row r="4" spans="2:20" s="12" customFormat="1">
      <c r="B4" s="28" t="s">
        <v>110</v>
      </c>
      <c r="C4" s="49">
        <v>1624</v>
      </c>
      <c r="D4" s="49">
        <v>1614</v>
      </c>
      <c r="E4" s="49">
        <f>SUM(F4:I4)</f>
        <v>5382</v>
      </c>
      <c r="F4" s="49">
        <v>1248</v>
      </c>
      <c r="G4" s="49">
        <v>1240</v>
      </c>
      <c r="H4" s="49">
        <v>1416</v>
      </c>
      <c r="I4" s="49">
        <v>1478</v>
      </c>
      <c r="J4" s="49">
        <f>SUM(K4:N4)</f>
        <v>4565</v>
      </c>
      <c r="K4" s="49">
        <v>1166</v>
      </c>
      <c r="L4" s="49">
        <v>1227</v>
      </c>
      <c r="M4" s="49">
        <v>1127</v>
      </c>
      <c r="N4" s="49">
        <v>1045</v>
      </c>
      <c r="T4" s="95"/>
    </row>
    <row r="5" spans="2:20" s="12" customFormat="1">
      <c r="B5" s="28" t="s">
        <v>111</v>
      </c>
      <c r="C5" s="28">
        <v>-395</v>
      </c>
      <c r="D5" s="49">
        <v>-216</v>
      </c>
      <c r="E5" s="49">
        <f t="shared" ref="E5:E17" si="0">SUM(F5:I5)</f>
        <v>-1437</v>
      </c>
      <c r="F5" s="49">
        <v>-750</v>
      </c>
      <c r="G5" s="49">
        <v>-271</v>
      </c>
      <c r="H5" s="49">
        <v>-247</v>
      </c>
      <c r="I5" s="49">
        <v>-169</v>
      </c>
      <c r="J5" s="49">
        <f t="shared" ref="J5:J17" si="1">SUM(K5:N5)</f>
        <v>-1148</v>
      </c>
      <c r="K5" s="49">
        <v>-494</v>
      </c>
      <c r="L5" s="49">
        <v>-250</v>
      </c>
      <c r="M5" s="49">
        <v>-210</v>
      </c>
      <c r="N5" s="49">
        <v>-194</v>
      </c>
      <c r="T5" s="95"/>
    </row>
    <row r="6" spans="2:20" s="12" customFormat="1">
      <c r="B6" s="29" t="s">
        <v>112</v>
      </c>
      <c r="C6" s="29">
        <v>3</v>
      </c>
      <c r="D6" s="49">
        <v>15</v>
      </c>
      <c r="E6" s="49">
        <f t="shared" si="0"/>
        <v>37</v>
      </c>
      <c r="F6" s="49">
        <v>23</v>
      </c>
      <c r="G6" s="49">
        <v>7</v>
      </c>
      <c r="H6" s="49">
        <v>6</v>
      </c>
      <c r="I6" s="49">
        <v>1</v>
      </c>
      <c r="J6" s="49">
        <f t="shared" si="1"/>
        <v>37</v>
      </c>
      <c r="K6" s="49">
        <v>14</v>
      </c>
      <c r="L6" s="49">
        <v>10</v>
      </c>
      <c r="M6" s="49">
        <v>4</v>
      </c>
      <c r="N6" s="49">
        <v>9</v>
      </c>
      <c r="T6" s="95"/>
    </row>
    <row r="7" spans="2:20" s="12" customFormat="1">
      <c r="B7" s="29" t="s">
        <v>113</v>
      </c>
      <c r="C7" s="29">
        <v>-161</v>
      </c>
      <c r="D7" s="49">
        <v>-1002</v>
      </c>
      <c r="E7" s="49">
        <f t="shared" si="0"/>
        <v>-279</v>
      </c>
      <c r="F7" s="49">
        <v>688</v>
      </c>
      <c r="G7" s="49">
        <v>-5</v>
      </c>
      <c r="H7" s="49">
        <v>-71</v>
      </c>
      <c r="I7" s="49">
        <v>-891</v>
      </c>
      <c r="J7" s="49">
        <f t="shared" si="1"/>
        <v>9</v>
      </c>
      <c r="K7" s="49">
        <v>649</v>
      </c>
      <c r="L7" s="49">
        <v>76</v>
      </c>
      <c r="M7" s="49">
        <v>-84</v>
      </c>
      <c r="N7" s="49">
        <v>-632</v>
      </c>
      <c r="T7" s="95"/>
    </row>
    <row r="8" spans="2:20" s="12" customFormat="1">
      <c r="B8" s="29" t="s">
        <v>114</v>
      </c>
      <c r="C8" s="29">
        <v>0</v>
      </c>
      <c r="D8" s="49">
        <v>1</v>
      </c>
      <c r="E8" s="49">
        <f t="shared" si="0"/>
        <v>2</v>
      </c>
      <c r="F8" s="49">
        <v>1</v>
      </c>
      <c r="G8" s="49">
        <v>0</v>
      </c>
      <c r="H8" s="49">
        <v>1</v>
      </c>
      <c r="I8" s="49">
        <v>0</v>
      </c>
      <c r="J8" s="49">
        <f t="shared" si="1"/>
        <v>2</v>
      </c>
      <c r="K8" s="49">
        <v>0</v>
      </c>
      <c r="L8" s="49">
        <v>1</v>
      </c>
      <c r="M8" s="49">
        <v>1</v>
      </c>
      <c r="N8" s="49">
        <v>0</v>
      </c>
      <c r="T8" s="95"/>
    </row>
    <row r="9" spans="2:20" s="12" customFormat="1">
      <c r="B9" s="29" t="s">
        <v>115</v>
      </c>
      <c r="C9" s="29">
        <v>-2</v>
      </c>
      <c r="D9" s="49">
        <v>-6</v>
      </c>
      <c r="E9" s="49">
        <f t="shared" si="0"/>
        <v>-17</v>
      </c>
      <c r="F9" s="49">
        <v>-2</v>
      </c>
      <c r="G9" s="49">
        <v>-4</v>
      </c>
      <c r="H9" s="49">
        <v>-9</v>
      </c>
      <c r="I9" s="49">
        <v>-2</v>
      </c>
      <c r="J9" s="49">
        <f t="shared" si="1"/>
        <v>-5</v>
      </c>
      <c r="K9" s="49">
        <v>-4</v>
      </c>
      <c r="L9" s="49">
        <v>2</v>
      </c>
      <c r="M9" s="49">
        <v>-3</v>
      </c>
      <c r="N9" s="49">
        <v>0</v>
      </c>
      <c r="T9" s="95"/>
    </row>
    <row r="10" spans="2:20" s="12" customFormat="1">
      <c r="B10" s="30" t="s">
        <v>23</v>
      </c>
      <c r="C10" s="39">
        <f>SUM(C4:C9)</f>
        <v>1069</v>
      </c>
      <c r="D10" s="39">
        <f>SUM(D4:D9)</f>
        <v>406</v>
      </c>
      <c r="E10" s="39">
        <f>SUM(E4:E9)</f>
        <v>3688</v>
      </c>
      <c r="F10" s="39">
        <f>SUM(F4:F9)</f>
        <v>1208</v>
      </c>
      <c r="G10" s="39">
        <f>SUM(G4:G9)</f>
        <v>967</v>
      </c>
      <c r="H10" s="39">
        <f t="shared" ref="H10:N10" si="2">SUM(H4:H9)</f>
        <v>1096</v>
      </c>
      <c r="I10" s="39">
        <f t="shared" si="2"/>
        <v>417</v>
      </c>
      <c r="J10" s="39">
        <f t="shared" si="2"/>
        <v>3460</v>
      </c>
      <c r="K10" s="39">
        <f t="shared" si="2"/>
        <v>1331</v>
      </c>
      <c r="L10" s="39">
        <f t="shared" si="2"/>
        <v>1066</v>
      </c>
      <c r="M10" s="39">
        <f t="shared" si="2"/>
        <v>835</v>
      </c>
      <c r="N10" s="39">
        <f t="shared" si="2"/>
        <v>228</v>
      </c>
      <c r="T10" s="95"/>
    </row>
    <row r="11" spans="2:20" s="12" customFormat="1">
      <c r="B11" s="29" t="s">
        <v>116</v>
      </c>
      <c r="C11" s="29">
        <v>-65</v>
      </c>
      <c r="D11" s="49">
        <v>-65</v>
      </c>
      <c r="E11" s="49">
        <f t="shared" si="0"/>
        <v>-275</v>
      </c>
      <c r="F11" s="49">
        <v>-80</v>
      </c>
      <c r="G11" s="49">
        <v>-82</v>
      </c>
      <c r="H11" s="49">
        <v>-56</v>
      </c>
      <c r="I11" s="49">
        <v>-57</v>
      </c>
      <c r="J11" s="49">
        <f t="shared" si="1"/>
        <v>-326</v>
      </c>
      <c r="K11" s="49">
        <v>-88</v>
      </c>
      <c r="L11" s="49">
        <v>-53</v>
      </c>
      <c r="M11" s="49">
        <v>-122</v>
      </c>
      <c r="N11" s="49">
        <v>-63</v>
      </c>
      <c r="T11" s="95"/>
    </row>
    <row r="12" spans="2:20" s="12" customFormat="1">
      <c r="B12" s="28" t="s">
        <v>56</v>
      </c>
      <c r="C12" s="28">
        <v>-27</v>
      </c>
      <c r="D12" s="49">
        <v>-69</v>
      </c>
      <c r="E12" s="49">
        <f t="shared" si="0"/>
        <v>-247</v>
      </c>
      <c r="F12" s="49">
        <v>-51</v>
      </c>
      <c r="G12" s="49">
        <v>-81</v>
      </c>
      <c r="H12" s="49">
        <v>-35</v>
      </c>
      <c r="I12" s="49">
        <v>-80</v>
      </c>
      <c r="J12" s="49">
        <f t="shared" si="1"/>
        <v>-173</v>
      </c>
      <c r="K12" s="49">
        <v>-50</v>
      </c>
      <c r="L12" s="49">
        <v>-23</v>
      </c>
      <c r="M12" s="49">
        <v>-4</v>
      </c>
      <c r="N12" s="49">
        <v>-96</v>
      </c>
      <c r="T12" s="95"/>
    </row>
    <row r="13" spans="2:20" s="12" customFormat="1">
      <c r="B13" s="28" t="s">
        <v>117</v>
      </c>
      <c r="C13" s="28">
        <v>-245</v>
      </c>
      <c r="D13" s="49">
        <v>-276</v>
      </c>
      <c r="E13" s="49">
        <f t="shared" si="0"/>
        <v>-732</v>
      </c>
      <c r="F13" s="49">
        <v>-162</v>
      </c>
      <c r="G13" s="49">
        <v>-151</v>
      </c>
      <c r="H13" s="49">
        <v>-220</v>
      </c>
      <c r="I13" s="49">
        <v>-199</v>
      </c>
      <c r="J13" s="49">
        <f t="shared" si="1"/>
        <v>-593</v>
      </c>
      <c r="K13" s="49">
        <v>-166</v>
      </c>
      <c r="L13" s="49">
        <v>-178</v>
      </c>
      <c r="M13" s="49">
        <v>-147</v>
      </c>
      <c r="N13" s="49">
        <v>-102</v>
      </c>
      <c r="T13" s="95"/>
    </row>
    <row r="14" spans="2:20" s="12" customFormat="1">
      <c r="B14" s="30" t="s">
        <v>17</v>
      </c>
      <c r="C14" s="39">
        <f t="shared" ref="C14:F14" si="3">SUM(C10:C13)</f>
        <v>732</v>
      </c>
      <c r="D14" s="39">
        <f t="shared" si="3"/>
        <v>-4</v>
      </c>
      <c r="E14" s="39">
        <f t="shared" si="3"/>
        <v>2434</v>
      </c>
      <c r="F14" s="39">
        <f t="shared" si="3"/>
        <v>915</v>
      </c>
      <c r="G14" s="39">
        <f>SUM(G10:G13)</f>
        <v>653</v>
      </c>
      <c r="H14" s="39">
        <f t="shared" ref="H14:N14" si="4">SUM(H10:H13)</f>
        <v>785</v>
      </c>
      <c r="I14" s="39">
        <f t="shared" si="4"/>
        <v>81</v>
      </c>
      <c r="J14" s="39">
        <f t="shared" si="4"/>
        <v>2368</v>
      </c>
      <c r="K14" s="39">
        <f t="shared" si="4"/>
        <v>1027</v>
      </c>
      <c r="L14" s="39">
        <f t="shared" si="4"/>
        <v>812</v>
      </c>
      <c r="M14" s="39">
        <f t="shared" si="4"/>
        <v>562</v>
      </c>
      <c r="N14" s="39">
        <f t="shared" si="4"/>
        <v>-33</v>
      </c>
      <c r="T14" s="95"/>
    </row>
    <row r="15" spans="2:20" s="12" customFormat="1">
      <c r="B15" s="28" t="s">
        <v>92</v>
      </c>
      <c r="C15" s="28">
        <v>-19</v>
      </c>
      <c r="D15" s="49">
        <v>-116</v>
      </c>
      <c r="E15" s="49">
        <f t="shared" si="0"/>
        <v>-226</v>
      </c>
      <c r="F15" s="49">
        <v>-123</v>
      </c>
      <c r="G15" s="49">
        <v>1</v>
      </c>
      <c r="H15" s="49">
        <v>-30</v>
      </c>
      <c r="I15" s="49">
        <v>-74</v>
      </c>
      <c r="J15" s="49">
        <f t="shared" si="1"/>
        <v>-13380</v>
      </c>
      <c r="K15" s="49">
        <v>-1276</v>
      </c>
      <c r="L15" s="49">
        <v>-123</v>
      </c>
      <c r="M15" s="49">
        <v>-11801</v>
      </c>
      <c r="N15" s="49">
        <v>-180</v>
      </c>
      <c r="T15" s="95"/>
    </row>
    <row r="16" spans="2:20" s="12" customFormat="1">
      <c r="B16" s="28" t="s">
        <v>176</v>
      </c>
      <c r="C16" s="28">
        <v>0</v>
      </c>
      <c r="D16" s="49">
        <v>4</v>
      </c>
      <c r="E16" s="49">
        <f t="shared" si="0"/>
        <v>649</v>
      </c>
      <c r="F16" s="49">
        <v>0</v>
      </c>
      <c r="G16" s="49">
        <v>0</v>
      </c>
      <c r="H16" s="49">
        <v>0</v>
      </c>
      <c r="I16" s="49">
        <v>649</v>
      </c>
      <c r="J16" s="49">
        <f t="shared" si="1"/>
        <v>6165</v>
      </c>
      <c r="K16" s="49">
        <v>-20</v>
      </c>
      <c r="L16" s="49">
        <v>6184.9998999999998</v>
      </c>
      <c r="M16" s="49">
        <v>1E-4</v>
      </c>
      <c r="N16" s="49">
        <v>0</v>
      </c>
      <c r="T16" s="95"/>
    </row>
    <row r="17" spans="2:20" s="12" customFormat="1">
      <c r="B17" s="28" t="s">
        <v>118</v>
      </c>
      <c r="C17" s="49">
        <v>-1220</v>
      </c>
      <c r="D17" s="49">
        <v>0</v>
      </c>
      <c r="E17" s="49">
        <f t="shared" si="0"/>
        <v>-1152</v>
      </c>
      <c r="F17" s="49">
        <v>0</v>
      </c>
      <c r="G17" s="49">
        <v>0</v>
      </c>
      <c r="H17" s="49">
        <v>-1152</v>
      </c>
      <c r="I17" s="49">
        <v>0</v>
      </c>
      <c r="J17" s="49">
        <f t="shared" si="1"/>
        <v>-1084</v>
      </c>
      <c r="K17" s="49">
        <v>0</v>
      </c>
      <c r="L17" s="49">
        <v>0</v>
      </c>
      <c r="M17" s="49">
        <v>-1084</v>
      </c>
      <c r="N17" s="49">
        <v>0</v>
      </c>
      <c r="T17" s="95"/>
    </row>
    <row r="18" spans="2:20" s="12" customFormat="1">
      <c r="B18" s="31" t="s">
        <v>119</v>
      </c>
      <c r="C18" s="39">
        <f t="shared" ref="C18:F18" si="5">SUM(C14:C17)</f>
        <v>-507</v>
      </c>
      <c r="D18" s="39">
        <f t="shared" si="5"/>
        <v>-116</v>
      </c>
      <c r="E18" s="39">
        <f t="shared" si="5"/>
        <v>1705</v>
      </c>
      <c r="F18" s="39">
        <f t="shared" si="5"/>
        <v>792</v>
      </c>
      <c r="G18" s="39">
        <f>SUM(G14:G17)</f>
        <v>654</v>
      </c>
      <c r="H18" s="39">
        <f t="shared" ref="H18:N18" si="6">SUM(H14:H17)</f>
        <v>-397</v>
      </c>
      <c r="I18" s="39">
        <f t="shared" si="6"/>
        <v>656</v>
      </c>
      <c r="J18" s="39">
        <f t="shared" si="6"/>
        <v>-5931</v>
      </c>
      <c r="K18" s="39">
        <f t="shared" si="6"/>
        <v>-269</v>
      </c>
      <c r="L18" s="39">
        <f t="shared" si="6"/>
        <v>6873.9998999999998</v>
      </c>
      <c r="M18" s="39">
        <f t="shared" si="6"/>
        <v>-12322.999900000001</v>
      </c>
      <c r="N18" s="39">
        <f t="shared" si="6"/>
        <v>-213</v>
      </c>
      <c r="T18" s="95"/>
    </row>
    <row r="19" spans="2:20" s="12" customFormat="1">
      <c r="T19" s="95"/>
    </row>
    <row r="20" spans="2:20" s="12" customFormat="1">
      <c r="T20" s="95"/>
    </row>
    <row r="21" spans="2:20">
      <c r="B21" s="2" t="s">
        <v>2</v>
      </c>
      <c r="C21" s="3" t="s">
        <v>211</v>
      </c>
      <c r="D21" s="3" t="s">
        <v>189</v>
      </c>
      <c r="E21" s="3" t="s">
        <v>180</v>
      </c>
      <c r="F21" s="3" t="s">
        <v>63</v>
      </c>
      <c r="G21" s="3" t="s">
        <v>76</v>
      </c>
      <c r="H21" s="3" t="s">
        <v>62</v>
      </c>
      <c r="I21" s="3" t="s">
        <v>61</v>
      </c>
      <c r="J21" s="114" t="s">
        <v>181</v>
      </c>
      <c r="K21" s="3" t="s">
        <v>67</v>
      </c>
      <c r="L21" s="3" t="s">
        <v>66</v>
      </c>
      <c r="M21" s="3" t="s">
        <v>65</v>
      </c>
      <c r="N21" s="3" t="s">
        <v>64</v>
      </c>
    </row>
    <row r="22" spans="2:20" s="12" customFormat="1">
      <c r="B22" s="28" t="s">
        <v>160</v>
      </c>
      <c r="C22" s="121">
        <f>C10+D10+F10+G10</f>
        <v>3650</v>
      </c>
      <c r="D22" s="121">
        <f>D10+F10+G10+H10</f>
        <v>3677</v>
      </c>
      <c r="E22" s="49">
        <f>E10</f>
        <v>3688</v>
      </c>
      <c r="F22" s="49">
        <f>F10+G10+H10+I10</f>
        <v>3688</v>
      </c>
      <c r="G22" s="49">
        <f>G10+H10+I10+K10</f>
        <v>3811</v>
      </c>
      <c r="H22" s="49">
        <f>H10+I10+K10+L10</f>
        <v>3910</v>
      </c>
      <c r="I22" s="49">
        <f>I10+K10+L10+M10</f>
        <v>3649</v>
      </c>
      <c r="J22" s="49">
        <f>J10</f>
        <v>3460</v>
      </c>
      <c r="K22" s="49">
        <f>K10+L10+M10+N10</f>
        <v>3460</v>
      </c>
      <c r="L22" s="49">
        <v>2983</v>
      </c>
      <c r="M22" s="49">
        <v>2682</v>
      </c>
      <c r="N22" s="49">
        <v>2450</v>
      </c>
      <c r="T22" s="95"/>
    </row>
    <row r="23" spans="2:20" s="12" customFormat="1">
      <c r="B23" s="28" t="s">
        <v>161</v>
      </c>
      <c r="C23" s="121">
        <f>'IS '!C12+'IS '!D12+'IS '!F12+'IS '!G12</f>
        <v>4432</v>
      </c>
      <c r="D23" s="121">
        <f>'IS '!D12+'IS '!F12+'IS '!G12+'IS '!H12</f>
        <v>4228</v>
      </c>
      <c r="E23" s="49">
        <f>'IS '!E12</f>
        <v>4091</v>
      </c>
      <c r="F23" s="49">
        <f>'IS '!F12+'IS '!G12+'IS '!H12+'IS '!I12</f>
        <v>4091</v>
      </c>
      <c r="G23" s="49">
        <f>'IS '!G12+'IS '!H12+'IS '!I12+'IS '!K12</f>
        <v>4004</v>
      </c>
      <c r="H23" s="49">
        <f>'IS '!H12+'IS '!I12+'IS '!K12+'IS '!L12</f>
        <v>3999</v>
      </c>
      <c r="I23" s="49">
        <f>'IS '!I12+'IS '!K12+'IS '!L12+'IS '!M12</f>
        <v>3809</v>
      </c>
      <c r="J23" s="49">
        <f>'IS '!J12</f>
        <v>3496</v>
      </c>
      <c r="K23" s="49">
        <f>'IS '!K12+'IS '!L12+'IS '!M12+'IS '!N12</f>
        <v>3496</v>
      </c>
      <c r="L23" s="49">
        <v>3360</v>
      </c>
      <c r="M23" s="49">
        <v>3243</v>
      </c>
      <c r="N23" s="49">
        <v>3228</v>
      </c>
      <c r="T23" s="95"/>
    </row>
    <row r="24" spans="2:20" s="12" customFormat="1">
      <c r="B24" s="31" t="s">
        <v>2</v>
      </c>
      <c r="C24" s="32">
        <f>C22/C23</f>
        <v>0.82355595667870041</v>
      </c>
      <c r="D24" s="32">
        <f>D22/D23</f>
        <v>0.86967833491012303</v>
      </c>
      <c r="E24" s="32">
        <f>E22/E23</f>
        <v>0.901491077976045</v>
      </c>
      <c r="F24" s="32">
        <f>F22/F23</f>
        <v>0.901491077976045</v>
      </c>
      <c r="G24" s="32">
        <f>G22/G23</f>
        <v>0.95179820179820185</v>
      </c>
      <c r="H24" s="32">
        <f t="shared" ref="H24:N24" si="7">H22/H23</f>
        <v>0.97774443610902728</v>
      </c>
      <c r="I24" s="32">
        <f t="shared" si="7"/>
        <v>0.95799422420582825</v>
      </c>
      <c r="J24" s="32">
        <f t="shared" si="7"/>
        <v>0.98970251716247137</v>
      </c>
      <c r="K24" s="32">
        <f t="shared" si="7"/>
        <v>0.98970251716247137</v>
      </c>
      <c r="L24" s="32">
        <f t="shared" si="7"/>
        <v>0.887797619047619</v>
      </c>
      <c r="M24" s="32">
        <f t="shared" si="7"/>
        <v>0.82701202590194267</v>
      </c>
      <c r="N24" s="32">
        <f t="shared" si="7"/>
        <v>0.7589838909541512</v>
      </c>
      <c r="T24" s="95"/>
    </row>
    <row r="25" spans="2:20" s="12" customFormat="1">
      <c r="E25" s="49"/>
      <c r="F25" s="49"/>
      <c r="G25" s="49"/>
      <c r="H25" s="49"/>
      <c r="I25" s="49"/>
      <c r="J25" s="49"/>
      <c r="K25" s="49"/>
      <c r="L25" s="49"/>
      <c r="M25" s="49"/>
      <c r="N25" s="49"/>
      <c r="T25" s="95"/>
    </row>
    <row r="26" spans="2:20" s="12" customFormat="1">
      <c r="T26" s="95"/>
    </row>
    <row r="27" spans="2:20">
      <c r="B27" s="2" t="s">
        <v>18</v>
      </c>
      <c r="C27" s="3" t="s">
        <v>211</v>
      </c>
      <c r="D27" s="3" t="s">
        <v>189</v>
      </c>
      <c r="E27" s="3" t="s">
        <v>180</v>
      </c>
      <c r="F27" s="3" t="s">
        <v>63</v>
      </c>
      <c r="G27" s="3" t="s">
        <v>76</v>
      </c>
      <c r="H27" s="3" t="s">
        <v>62</v>
      </c>
      <c r="I27" s="3" t="s">
        <v>61</v>
      </c>
      <c r="J27" s="114" t="s">
        <v>181</v>
      </c>
      <c r="K27" s="3" t="s">
        <v>67</v>
      </c>
      <c r="L27" s="3" t="s">
        <v>66</v>
      </c>
      <c r="M27" s="3" t="s">
        <v>65</v>
      </c>
      <c r="N27" s="3" t="s">
        <v>64</v>
      </c>
    </row>
    <row r="28" spans="2:20" s="12" customFormat="1">
      <c r="B28" s="28" t="s">
        <v>162</v>
      </c>
      <c r="C28" s="121">
        <f>C14+D14+F14+G14</f>
        <v>2296</v>
      </c>
      <c r="D28" s="121">
        <f>D14+F14+G14+H14</f>
        <v>2349</v>
      </c>
      <c r="E28" s="49">
        <f>E14</f>
        <v>2434</v>
      </c>
      <c r="F28" s="49">
        <f>F14+G14+H14+I14</f>
        <v>2434</v>
      </c>
      <c r="G28" s="49">
        <f>G14+H14+I14+K14</f>
        <v>2546</v>
      </c>
      <c r="H28" s="49">
        <f>H14+I14+K14+L14</f>
        <v>2705</v>
      </c>
      <c r="I28" s="49">
        <f>I14+K14+L14+M14</f>
        <v>2482</v>
      </c>
      <c r="J28" s="49">
        <f t="shared" ref="J28" si="8">J14</f>
        <v>2368</v>
      </c>
      <c r="K28" s="49">
        <f>K14+L14+M14+N14</f>
        <v>2368</v>
      </c>
      <c r="L28" s="49">
        <v>3253</v>
      </c>
      <c r="M28" s="49">
        <v>3017</v>
      </c>
      <c r="N28" s="49">
        <v>2894</v>
      </c>
      <c r="T28" s="95"/>
    </row>
    <row r="29" spans="2:20" s="12" customFormat="1">
      <c r="B29" s="28" t="s">
        <v>57</v>
      </c>
      <c r="C29" s="49">
        <v>271071783</v>
      </c>
      <c r="D29" s="49">
        <v>271071783</v>
      </c>
      <c r="E29" s="49">
        <v>271071783</v>
      </c>
      <c r="F29" s="49">
        <v>271071783</v>
      </c>
      <c r="G29" s="49">
        <v>271071783</v>
      </c>
      <c r="H29" s="49">
        <v>271071783</v>
      </c>
      <c r="I29" s="49">
        <v>271071783</v>
      </c>
      <c r="J29" s="49">
        <v>271071783</v>
      </c>
      <c r="K29" s="49">
        <v>271071783</v>
      </c>
      <c r="L29" s="49">
        <v>271071783</v>
      </c>
      <c r="M29" s="49">
        <v>271071783</v>
      </c>
      <c r="N29" s="49">
        <v>271071783</v>
      </c>
      <c r="T29" s="95"/>
    </row>
    <row r="30" spans="2:20" s="12" customFormat="1">
      <c r="B30" s="31" t="s">
        <v>18</v>
      </c>
      <c r="C30" s="75">
        <f>C28*1000000/C29</f>
        <v>8.4700811518991639</v>
      </c>
      <c r="D30" s="75">
        <f>D28*1000000/D29</f>
        <v>8.6656013178619915</v>
      </c>
      <c r="E30" s="75">
        <f>E28*1000000/E29</f>
        <v>8.9791713953495478</v>
      </c>
      <c r="F30" s="75">
        <f>F28*1000000/F29</f>
        <v>8.9791713953495478</v>
      </c>
      <c r="G30" s="75">
        <f>G28*1000000/G29</f>
        <v>9.3923460856860927</v>
      </c>
      <c r="H30" s="75">
        <f t="shared" ref="H30:N30" si="9">H28*1000000/H29</f>
        <v>9.9789065835745809</v>
      </c>
      <c r="I30" s="75">
        <f t="shared" si="9"/>
        <v>9.156246262636639</v>
      </c>
      <c r="J30" s="75">
        <f t="shared" si="9"/>
        <v>8.7356934528297998</v>
      </c>
      <c r="K30" s="75">
        <f t="shared" si="9"/>
        <v>8.7356934528297998</v>
      </c>
      <c r="L30" s="75">
        <f t="shared" si="9"/>
        <v>12.00051131843553</v>
      </c>
      <c r="M30" s="75">
        <f t="shared" si="9"/>
        <v>11.129893220940669</v>
      </c>
      <c r="N30" s="75">
        <f t="shared" si="9"/>
        <v>10.6761388735175</v>
      </c>
      <c r="T30" s="95"/>
    </row>
    <row r="31" spans="2:20" s="12" customFormat="1">
      <c r="B31" s="34"/>
      <c r="C31" s="34"/>
      <c r="D31" s="34"/>
      <c r="E31" s="34"/>
      <c r="F31" s="49"/>
      <c r="G31" s="49"/>
      <c r="H31" s="49"/>
      <c r="I31" s="49"/>
      <c r="J31" s="49"/>
      <c r="K31" s="49"/>
      <c r="L31" s="34"/>
      <c r="M31" s="34"/>
      <c r="N31" s="34"/>
      <c r="T31" s="95"/>
    </row>
    <row r="32" spans="2:20" s="12" customFormat="1">
      <c r="T32" s="95"/>
    </row>
    <row r="33" spans="2:20">
      <c r="B33" s="2" t="s">
        <v>24</v>
      </c>
      <c r="C33" s="3" t="s">
        <v>211</v>
      </c>
      <c r="D33" s="3" t="s">
        <v>189</v>
      </c>
      <c r="E33" s="3" t="s">
        <v>180</v>
      </c>
      <c r="F33" s="3" t="s">
        <v>63</v>
      </c>
      <c r="G33" s="3" t="s">
        <v>76</v>
      </c>
      <c r="H33" s="3" t="s">
        <v>62</v>
      </c>
      <c r="I33" s="3" t="s">
        <v>61</v>
      </c>
      <c r="J33" s="114" t="s">
        <v>181</v>
      </c>
      <c r="K33" s="3" t="s">
        <v>67</v>
      </c>
      <c r="L33" s="3" t="s">
        <v>66</v>
      </c>
      <c r="M33" s="3" t="s">
        <v>65</v>
      </c>
      <c r="N33" s="3" t="s">
        <v>64</v>
      </c>
    </row>
    <row r="34" spans="2:20" s="12" customFormat="1">
      <c r="B34" s="28" t="s">
        <v>160</v>
      </c>
      <c r="C34" s="121">
        <f>C10+D10+F10+G10</f>
        <v>3650</v>
      </c>
      <c r="D34" s="121">
        <f>D10+F10+G10+H10</f>
        <v>3677</v>
      </c>
      <c r="E34" s="49">
        <f>E22</f>
        <v>3688</v>
      </c>
      <c r="F34" s="49">
        <v>3688</v>
      </c>
      <c r="G34" s="49">
        <f>G10+H10+I10+K10</f>
        <v>3811</v>
      </c>
      <c r="H34" s="49">
        <f>H10+I10+K10+L10</f>
        <v>3910</v>
      </c>
      <c r="I34" s="49">
        <f>I10+K10+L10+M10</f>
        <v>3649</v>
      </c>
      <c r="J34" s="49">
        <v>3460</v>
      </c>
      <c r="K34" s="49">
        <f>K10+L10+M10+N10</f>
        <v>3460</v>
      </c>
      <c r="L34" s="49">
        <v>2983</v>
      </c>
      <c r="M34" s="49">
        <v>2682</v>
      </c>
      <c r="N34" s="49">
        <v>2450</v>
      </c>
      <c r="T34" s="95"/>
    </row>
    <row r="35" spans="2:20" s="12" customFormat="1">
      <c r="B35" s="28" t="s">
        <v>57</v>
      </c>
      <c r="C35" s="49">
        <v>271071783</v>
      </c>
      <c r="D35" s="49">
        <v>271071783</v>
      </c>
      <c r="E35" s="49">
        <v>271071783</v>
      </c>
      <c r="F35" s="49">
        <v>271071783</v>
      </c>
      <c r="G35" s="49">
        <v>271071783</v>
      </c>
      <c r="H35" s="49">
        <v>271071783</v>
      </c>
      <c r="I35" s="49">
        <v>271071783</v>
      </c>
      <c r="J35" s="49">
        <v>271071783</v>
      </c>
      <c r="K35" s="49">
        <v>271071783</v>
      </c>
      <c r="L35" s="49">
        <v>271071783</v>
      </c>
      <c r="M35" s="49">
        <v>271071783</v>
      </c>
      <c r="N35" s="49">
        <v>271071783</v>
      </c>
      <c r="T35" s="95"/>
    </row>
    <row r="36" spans="2:20" s="12" customFormat="1">
      <c r="B36" s="31" t="s">
        <v>24</v>
      </c>
      <c r="C36" s="75">
        <f>C34*1000000/C35</f>
        <v>13.465068033289175</v>
      </c>
      <c r="D36" s="75">
        <f>D34*1000000/D35</f>
        <v>13.564672646138163</v>
      </c>
      <c r="E36" s="75">
        <f>E34*1000000/E35</f>
        <v>13.605252303224788</v>
      </c>
      <c r="F36" s="75">
        <f t="shared" ref="F36:N36" si="10">F34*1000000/F35</f>
        <v>13.605252303224788</v>
      </c>
      <c r="G36" s="75">
        <f t="shared" si="10"/>
        <v>14.059006650647957</v>
      </c>
      <c r="H36" s="75">
        <f t="shared" si="10"/>
        <v>14.424223564427582</v>
      </c>
      <c r="I36" s="75">
        <f t="shared" si="10"/>
        <v>13.461378973554027</v>
      </c>
      <c r="J36" s="75">
        <f t="shared" si="10"/>
        <v>12.764146683611107</v>
      </c>
      <c r="K36" s="75">
        <f t="shared" si="10"/>
        <v>12.764146683611107</v>
      </c>
      <c r="L36" s="75">
        <f t="shared" si="10"/>
        <v>11.004465189945646</v>
      </c>
      <c r="M36" s="75">
        <f t="shared" si="10"/>
        <v>9.8940582096661824</v>
      </c>
      <c r="N36" s="75">
        <f t="shared" si="10"/>
        <v>9.0381963511119121</v>
      </c>
      <c r="T36" s="95"/>
    </row>
    <row r="37" spans="2:20" s="12" customFormat="1">
      <c r="T37" s="95"/>
    </row>
    <row r="38" spans="2:20" s="12" customFormat="1">
      <c r="T38" s="95"/>
    </row>
    <row r="39" spans="2:20" s="12" customFormat="1">
      <c r="T39" s="95"/>
    </row>
    <row r="40" spans="2:20" s="12" customFormat="1">
      <c r="T40" s="95"/>
    </row>
    <row r="41" spans="2:20" s="12" customFormat="1">
      <c r="T41" s="95"/>
    </row>
    <row r="42" spans="2:20" s="12" customFormat="1">
      <c r="T42" s="95"/>
    </row>
    <row r="43" spans="2:20" s="12" customFormat="1">
      <c r="T43" s="95"/>
    </row>
    <row r="44" spans="2:20" s="12" customFormat="1">
      <c r="T44" s="95"/>
    </row>
    <row r="45" spans="2:20" s="12" customFormat="1">
      <c r="T45" s="95"/>
    </row>
    <row r="46" spans="2:20" s="12" customFormat="1">
      <c r="T46" s="95"/>
    </row>
    <row r="47" spans="2:20" s="12" customFormat="1">
      <c r="T47" s="95"/>
    </row>
    <row r="48" spans="2:20" s="12" customFormat="1">
      <c r="T48" s="95"/>
    </row>
    <row r="49" spans="20:20" s="12" customFormat="1">
      <c r="T49" s="95"/>
    </row>
    <row r="50" spans="20:20" s="12" customFormat="1">
      <c r="T50" s="95"/>
    </row>
    <row r="51" spans="20:20" s="12" customFormat="1">
      <c r="T51" s="95"/>
    </row>
    <row r="52" spans="20:20" s="12" customFormat="1">
      <c r="T52" s="95"/>
    </row>
    <row r="53" spans="20:20" s="12" customFormat="1">
      <c r="T53" s="95"/>
    </row>
    <row r="54" spans="20:20" s="12" customFormat="1">
      <c r="T54" s="95"/>
    </row>
    <row r="55" spans="20:20" s="12" customFormat="1">
      <c r="T55" s="95"/>
    </row>
    <row r="56" spans="20:20" s="12" customFormat="1">
      <c r="T56" s="95"/>
    </row>
    <row r="57" spans="20:20" s="12" customFormat="1">
      <c r="T57" s="95"/>
    </row>
    <row r="58" spans="20:20" s="12" customFormat="1">
      <c r="T58" s="95"/>
    </row>
    <row r="59" spans="20:20" s="12" customFormat="1">
      <c r="T59" s="95"/>
    </row>
    <row r="60" spans="20:20" s="12" customFormat="1">
      <c r="T60" s="95"/>
    </row>
    <row r="61" spans="20:20" s="12" customFormat="1">
      <c r="T61" s="95"/>
    </row>
    <row r="62" spans="20:20" s="12" customFormat="1">
      <c r="T62" s="95"/>
    </row>
    <row r="63" spans="20:20" s="12" customFormat="1">
      <c r="T63" s="95"/>
    </row>
    <row r="64" spans="20:20" s="12" customFormat="1">
      <c r="T64" s="95"/>
    </row>
    <row r="65" spans="20:20" s="12" customFormat="1">
      <c r="T65" s="95"/>
    </row>
    <row r="66" spans="20:20" s="12" customFormat="1">
      <c r="T66" s="95"/>
    </row>
    <row r="67" spans="20:20" s="12" customFormat="1">
      <c r="T67" s="95"/>
    </row>
    <row r="68" spans="20:20" s="12" customFormat="1">
      <c r="T68" s="95"/>
    </row>
    <row r="69" spans="20:20" s="12" customFormat="1">
      <c r="T69" s="95"/>
    </row>
    <row r="70" spans="20:20" s="12" customFormat="1">
      <c r="T70" s="95"/>
    </row>
    <row r="71" spans="20:20" s="12" customFormat="1">
      <c r="T71" s="95"/>
    </row>
    <row r="72" spans="20:20" s="12" customFormat="1">
      <c r="T72" s="95"/>
    </row>
    <row r="73" spans="20:20" s="12" customFormat="1">
      <c r="T73" s="95"/>
    </row>
    <row r="74" spans="20:20" s="12" customFormat="1">
      <c r="T74" s="95"/>
    </row>
    <row r="75" spans="20:20" s="12" customFormat="1">
      <c r="T75" s="95"/>
    </row>
    <row r="76" spans="20:20" s="12" customFormat="1">
      <c r="T76" s="95"/>
    </row>
    <row r="77" spans="20:20" s="12" customFormat="1">
      <c r="T77" s="95"/>
    </row>
    <row r="78" spans="20:20" s="12" customFormat="1">
      <c r="T78" s="95"/>
    </row>
    <row r="79" spans="20:20" s="12" customFormat="1">
      <c r="T79" s="95"/>
    </row>
    <row r="80" spans="20:20" s="12" customFormat="1">
      <c r="T80" s="95"/>
    </row>
    <row r="81" spans="20:20" s="12" customFormat="1">
      <c r="T81" s="95"/>
    </row>
    <row r="82" spans="20:20" s="12" customFormat="1">
      <c r="T82" s="95"/>
    </row>
    <row r="83" spans="20:20" s="12" customFormat="1">
      <c r="T83" s="95"/>
    </row>
    <row r="84" spans="20:20" s="12" customFormat="1">
      <c r="T84" s="95"/>
    </row>
    <row r="85" spans="20:20" s="12" customFormat="1">
      <c r="T85" s="95"/>
    </row>
    <row r="86" spans="20:20" s="12" customFormat="1">
      <c r="T86" s="95"/>
    </row>
    <row r="87" spans="20:20" s="12" customFormat="1">
      <c r="T87" s="95"/>
    </row>
    <row r="88" spans="20:20" s="12" customFormat="1">
      <c r="T88" s="95"/>
    </row>
    <row r="89" spans="20:20" s="12" customFormat="1">
      <c r="T89" s="95"/>
    </row>
    <row r="90" spans="20:20" s="12" customFormat="1">
      <c r="T90" s="95"/>
    </row>
    <row r="91" spans="20:20" s="12" customFormat="1">
      <c r="T91" s="95"/>
    </row>
    <row r="92" spans="20:20" s="12" customFormat="1">
      <c r="T92" s="95"/>
    </row>
    <row r="93" spans="20:20" s="12" customFormat="1">
      <c r="T93" s="95"/>
    </row>
    <row r="94" spans="20:20" s="12" customFormat="1">
      <c r="T94" s="95"/>
    </row>
    <row r="95" spans="20:20" s="12" customFormat="1">
      <c r="T95" s="95"/>
    </row>
    <row r="96" spans="20:20" s="12" customFormat="1">
      <c r="T96" s="95"/>
    </row>
    <row r="97" spans="20:20" s="12" customFormat="1">
      <c r="T97" s="95"/>
    </row>
    <row r="98" spans="20:20" s="12" customFormat="1">
      <c r="T98" s="95"/>
    </row>
    <row r="99" spans="20:20" s="12" customFormat="1">
      <c r="T99" s="95"/>
    </row>
    <row r="100" spans="20:20" s="12" customFormat="1">
      <c r="T100" s="95"/>
    </row>
    <row r="101" spans="20:20" s="12" customFormat="1">
      <c r="T101" s="95"/>
    </row>
    <row r="102" spans="20:20" s="12" customFormat="1">
      <c r="T102" s="95"/>
    </row>
    <row r="103" spans="20:20" s="12" customFormat="1">
      <c r="T103" s="95"/>
    </row>
    <row r="104" spans="20:20" s="12" customFormat="1">
      <c r="T104" s="95"/>
    </row>
    <row r="105" spans="20:20" s="12" customFormat="1">
      <c r="T105" s="95"/>
    </row>
    <row r="106" spans="20:20" s="12" customFormat="1">
      <c r="T106" s="95"/>
    </row>
    <row r="107" spans="20:20" s="12" customFormat="1">
      <c r="T107" s="95"/>
    </row>
    <row r="108" spans="20:20" s="12" customFormat="1">
      <c r="T108" s="95"/>
    </row>
    <row r="109" spans="20:20" s="12" customFormat="1">
      <c r="T109" s="95"/>
    </row>
    <row r="110" spans="20:20" s="12" customFormat="1">
      <c r="T110" s="95"/>
    </row>
    <row r="111" spans="20:20" s="12" customFormat="1">
      <c r="T111" s="95"/>
    </row>
    <row r="112" spans="20:20" s="12" customFormat="1">
      <c r="T112" s="95"/>
    </row>
    <row r="113" spans="20:20" s="12" customFormat="1">
      <c r="T113" s="95"/>
    </row>
    <row r="114" spans="20:20" s="12" customFormat="1">
      <c r="T114" s="95"/>
    </row>
    <row r="115" spans="20:20" s="12" customFormat="1">
      <c r="T115" s="95"/>
    </row>
    <row r="116" spans="20:20" s="12" customFormat="1">
      <c r="T116" s="95"/>
    </row>
    <row r="117" spans="20:20" s="12" customFormat="1">
      <c r="T117" s="95"/>
    </row>
    <row r="118" spans="20:20" s="12" customFormat="1">
      <c r="T118" s="95"/>
    </row>
    <row r="119" spans="20:20" s="12" customFormat="1">
      <c r="T119" s="95"/>
    </row>
    <row r="120" spans="20:20" s="12" customFormat="1">
      <c r="T120" s="95"/>
    </row>
    <row r="121" spans="20:20" s="12" customFormat="1">
      <c r="T121" s="95"/>
    </row>
    <row r="122" spans="20:20" s="12" customFormat="1">
      <c r="T122" s="95"/>
    </row>
    <row r="123" spans="20:20" s="12" customFormat="1">
      <c r="T123" s="95"/>
    </row>
    <row r="124" spans="20:20" s="12" customFormat="1">
      <c r="T124" s="95"/>
    </row>
    <row r="125" spans="20:20" s="12" customFormat="1">
      <c r="T125" s="95"/>
    </row>
    <row r="126" spans="20:20" s="12" customFormat="1">
      <c r="T126" s="95"/>
    </row>
    <row r="127" spans="20:20" s="12" customFormat="1">
      <c r="T127" s="95"/>
    </row>
    <row r="128" spans="20:20" s="12" customFormat="1">
      <c r="T128" s="95"/>
    </row>
    <row r="129" spans="20:20" s="12" customFormat="1">
      <c r="T129" s="95"/>
    </row>
    <row r="130" spans="20:20" s="12" customFormat="1">
      <c r="T130" s="95"/>
    </row>
    <row r="131" spans="20:20" s="12" customFormat="1">
      <c r="T131" s="95"/>
    </row>
    <row r="132" spans="20:20" s="12" customFormat="1">
      <c r="T132" s="95"/>
    </row>
    <row r="133" spans="20:20" s="12" customFormat="1">
      <c r="T133" s="95"/>
    </row>
    <row r="134" spans="20:20" s="12" customFormat="1">
      <c r="T134" s="95"/>
    </row>
    <row r="135" spans="20:20" s="12" customFormat="1">
      <c r="T135" s="95"/>
    </row>
    <row r="136" spans="20:20" s="12" customFormat="1">
      <c r="T136" s="95"/>
    </row>
    <row r="137" spans="20:20" s="12" customFormat="1">
      <c r="T137" s="95"/>
    </row>
    <row r="138" spans="20:20" s="12" customFormat="1">
      <c r="T138" s="95"/>
    </row>
    <row r="139" spans="20:20" s="12" customFormat="1">
      <c r="T139" s="95"/>
    </row>
    <row r="140" spans="20:20" s="12" customFormat="1">
      <c r="T140" s="95"/>
    </row>
    <row r="141" spans="20:20" s="12" customFormat="1">
      <c r="T141" s="95"/>
    </row>
    <row r="142" spans="20:20" s="12" customFormat="1">
      <c r="T142" s="95"/>
    </row>
    <row r="143" spans="20:20" s="12" customFormat="1">
      <c r="T143" s="95"/>
    </row>
    <row r="144" spans="20:20" s="12" customFormat="1">
      <c r="T144" s="95"/>
    </row>
    <row r="145" spans="20:20" s="12" customFormat="1">
      <c r="T145" s="95"/>
    </row>
    <row r="146" spans="20:20" s="12" customFormat="1">
      <c r="T146" s="95"/>
    </row>
    <row r="147" spans="20:20" s="12" customFormat="1">
      <c r="T147" s="95"/>
    </row>
    <row r="148" spans="20:20" s="12" customFormat="1">
      <c r="T148" s="95"/>
    </row>
    <row r="149" spans="20:20" s="12" customFormat="1">
      <c r="T149" s="95"/>
    </row>
    <row r="150" spans="20:20" s="12" customFormat="1">
      <c r="T150" s="95"/>
    </row>
    <row r="151" spans="20:20" s="12" customFormat="1">
      <c r="T151" s="95"/>
    </row>
    <row r="152" spans="20:20" s="12" customFormat="1">
      <c r="T152" s="95"/>
    </row>
    <row r="153" spans="20:20" s="12" customFormat="1">
      <c r="T153" s="95"/>
    </row>
    <row r="154" spans="20:20" s="12" customFormat="1">
      <c r="T154" s="95"/>
    </row>
    <row r="155" spans="20:20" s="12" customFormat="1">
      <c r="T155" s="95"/>
    </row>
    <row r="156" spans="20:20" s="12" customFormat="1">
      <c r="T156" s="95"/>
    </row>
    <row r="157" spans="20:20" s="12" customFormat="1">
      <c r="T157" s="95"/>
    </row>
    <row r="158" spans="20:20" s="12" customFormat="1">
      <c r="T158" s="95"/>
    </row>
    <row r="159" spans="20:20" s="12" customFormat="1">
      <c r="T159" s="95"/>
    </row>
    <row r="160" spans="20:20" s="12" customFormat="1">
      <c r="T160" s="95"/>
    </row>
    <row r="161" spans="20:20" s="12" customFormat="1">
      <c r="T161" s="95"/>
    </row>
    <row r="162" spans="20:20" s="12" customFormat="1">
      <c r="T162" s="95"/>
    </row>
    <row r="163" spans="20:20" s="12" customFormat="1">
      <c r="T163" s="95"/>
    </row>
    <row r="164" spans="20:20" s="12" customFormat="1">
      <c r="T164" s="95"/>
    </row>
    <row r="165" spans="20:20" s="12" customFormat="1">
      <c r="T165" s="95"/>
    </row>
    <row r="166" spans="20:20" s="12" customFormat="1">
      <c r="T166" s="95"/>
    </row>
    <row r="167" spans="20:20" s="12" customFormat="1">
      <c r="T167" s="95"/>
    </row>
    <row r="168" spans="20:20" s="12" customFormat="1">
      <c r="T168" s="95"/>
    </row>
    <row r="169" spans="20:20" s="12" customFormat="1">
      <c r="T169" s="95"/>
    </row>
    <row r="170" spans="20:20" s="12" customFormat="1">
      <c r="T170" s="95"/>
    </row>
    <row r="171" spans="20:20" s="12" customFormat="1">
      <c r="T171" s="95"/>
    </row>
    <row r="172" spans="20:20" s="12" customFormat="1">
      <c r="T172" s="95"/>
    </row>
    <row r="173" spans="20:20" s="12" customFormat="1">
      <c r="T173" s="95"/>
    </row>
    <row r="174" spans="20:20" s="12" customFormat="1">
      <c r="T174" s="95"/>
    </row>
    <row r="175" spans="20:20" s="12" customFormat="1">
      <c r="T175" s="95"/>
    </row>
    <row r="176" spans="20:20" s="12" customFormat="1">
      <c r="T176" s="95"/>
    </row>
    <row r="177" spans="20:20" s="12" customFormat="1">
      <c r="T177" s="95"/>
    </row>
    <row r="178" spans="20:20" s="12" customFormat="1">
      <c r="T178" s="95"/>
    </row>
    <row r="179" spans="20:20" s="12" customFormat="1">
      <c r="T179" s="95"/>
    </row>
    <row r="180" spans="20:20" s="12" customFormat="1">
      <c r="T180" s="95"/>
    </row>
    <row r="181" spans="20:20" s="12" customFormat="1">
      <c r="T181" s="95"/>
    </row>
    <row r="182" spans="20:20" s="12" customFormat="1">
      <c r="T182" s="95"/>
    </row>
    <row r="183" spans="20:20" s="12" customFormat="1">
      <c r="T183" s="95"/>
    </row>
    <row r="184" spans="20:20" s="12" customFormat="1">
      <c r="T184" s="95"/>
    </row>
    <row r="185" spans="20:20" s="12" customFormat="1">
      <c r="T185" s="95"/>
    </row>
    <row r="186" spans="20:20" s="12" customFormat="1">
      <c r="T186" s="95"/>
    </row>
    <row r="187" spans="20:20" s="12" customFormat="1">
      <c r="T187" s="95"/>
    </row>
    <row r="188" spans="20:20" s="12" customFormat="1">
      <c r="T188" s="95"/>
    </row>
    <row r="189" spans="20:20" s="12" customFormat="1">
      <c r="T189" s="95"/>
    </row>
    <row r="190" spans="20:20" s="12" customFormat="1">
      <c r="T190" s="95"/>
    </row>
    <row r="191" spans="20:20" s="12" customFormat="1">
      <c r="T191" s="95"/>
    </row>
    <row r="192" spans="20:20" s="12" customFormat="1">
      <c r="T192" s="95"/>
    </row>
    <row r="193" spans="20:20" s="12" customFormat="1">
      <c r="T193" s="95"/>
    </row>
    <row r="194" spans="20:20" s="12" customFormat="1">
      <c r="T194" s="95"/>
    </row>
    <row r="195" spans="20:20" s="12" customFormat="1">
      <c r="T195" s="95"/>
    </row>
    <row r="196" spans="20:20" s="12" customFormat="1">
      <c r="T196" s="95"/>
    </row>
    <row r="197" spans="20:20" s="12" customFormat="1">
      <c r="T197" s="95"/>
    </row>
    <row r="198" spans="20:20" s="12" customFormat="1">
      <c r="T198" s="95"/>
    </row>
    <row r="199" spans="20:20" s="12" customFormat="1">
      <c r="T199" s="95"/>
    </row>
    <row r="200" spans="20:20" s="12" customFormat="1">
      <c r="T200" s="95"/>
    </row>
    <row r="201" spans="20:20" s="12" customFormat="1">
      <c r="T201" s="95"/>
    </row>
    <row r="202" spans="20:20" s="12" customFormat="1">
      <c r="T202" s="95"/>
    </row>
    <row r="203" spans="20:20" s="12" customFormat="1">
      <c r="T203" s="95"/>
    </row>
    <row r="204" spans="20:20" s="12" customFormat="1">
      <c r="T204" s="95"/>
    </row>
    <row r="205" spans="20:20" s="12" customFormat="1">
      <c r="T205" s="95"/>
    </row>
    <row r="206" spans="20:20" s="12" customFormat="1">
      <c r="T206" s="95"/>
    </row>
    <row r="207" spans="20:20" s="12" customFormat="1">
      <c r="T207" s="95"/>
    </row>
    <row r="208" spans="20:20" s="12" customFormat="1">
      <c r="T208" s="95"/>
    </row>
    <row r="209" spans="20:20" s="12" customFormat="1">
      <c r="T209" s="95"/>
    </row>
    <row r="210" spans="20:20" s="12" customFormat="1">
      <c r="T210" s="95"/>
    </row>
    <row r="211" spans="20:20" s="12" customFormat="1">
      <c r="T211" s="95"/>
    </row>
    <row r="212" spans="20:20" s="12" customFormat="1">
      <c r="T212" s="95"/>
    </row>
    <row r="213" spans="20:20" s="12" customFormat="1">
      <c r="T213" s="95"/>
    </row>
    <row r="214" spans="20:20" s="12" customFormat="1">
      <c r="T214" s="95"/>
    </row>
    <row r="215" spans="20:20" s="12" customFormat="1">
      <c r="T215" s="95"/>
    </row>
    <row r="216" spans="20:20" s="12" customFormat="1">
      <c r="T216" s="95"/>
    </row>
    <row r="217" spans="20:20" s="12" customFormat="1">
      <c r="T217" s="95"/>
    </row>
    <row r="218" spans="20:20" s="12" customFormat="1">
      <c r="T218" s="95"/>
    </row>
    <row r="219" spans="20:20" s="12" customFormat="1">
      <c r="T219" s="95"/>
    </row>
    <row r="220" spans="20:20" s="12" customFormat="1">
      <c r="T220" s="95"/>
    </row>
    <row r="221" spans="20:20" s="12" customFormat="1">
      <c r="T221" s="95"/>
    </row>
    <row r="222" spans="20:20" s="12" customFormat="1">
      <c r="T222" s="95"/>
    </row>
    <row r="223" spans="20:20" s="12" customFormat="1">
      <c r="T223" s="95"/>
    </row>
    <row r="224" spans="20:20" s="12" customFormat="1">
      <c r="T224" s="95"/>
    </row>
    <row r="225" spans="20:20" s="12" customFormat="1">
      <c r="T225" s="95"/>
    </row>
    <row r="226" spans="20:20" s="12" customFormat="1">
      <c r="T226" s="95"/>
    </row>
    <row r="227" spans="20:20" s="12" customFormat="1">
      <c r="T227" s="95"/>
    </row>
    <row r="228" spans="20:20" s="12" customFormat="1">
      <c r="T228" s="95"/>
    </row>
    <row r="229" spans="20:20" s="12" customFormat="1">
      <c r="T229" s="95"/>
    </row>
    <row r="230" spans="20:20" s="12" customFormat="1">
      <c r="T230" s="95"/>
    </row>
    <row r="231" spans="20:20" s="12" customFormat="1">
      <c r="T231" s="95"/>
    </row>
    <row r="232" spans="20:20" s="12" customFormat="1">
      <c r="T232" s="95"/>
    </row>
    <row r="233" spans="20:20" s="12" customFormat="1">
      <c r="T233" s="95"/>
    </row>
    <row r="234" spans="20:20" s="12" customFormat="1">
      <c r="T234" s="95"/>
    </row>
    <row r="235" spans="20:20" s="12" customFormat="1">
      <c r="T235" s="95"/>
    </row>
    <row r="236" spans="20:20" s="12" customFormat="1">
      <c r="T236" s="95"/>
    </row>
    <row r="237" spans="20:20" s="12" customFormat="1">
      <c r="T237" s="95"/>
    </row>
    <row r="238" spans="20:20" s="12" customFormat="1">
      <c r="T238" s="95"/>
    </row>
    <row r="239" spans="20:20" s="12" customFormat="1">
      <c r="T239" s="95"/>
    </row>
    <row r="240" spans="20:20" s="12" customFormat="1">
      <c r="T240" s="95"/>
    </row>
    <row r="241" spans="20:20" s="12" customFormat="1">
      <c r="T241" s="95"/>
    </row>
    <row r="242" spans="20:20" s="12" customFormat="1">
      <c r="T242" s="95"/>
    </row>
    <row r="243" spans="20:20" s="12" customFormat="1">
      <c r="T243" s="95"/>
    </row>
    <row r="244" spans="20:20" s="12" customFormat="1">
      <c r="T244" s="95"/>
    </row>
    <row r="245" spans="20:20" s="12" customFormat="1">
      <c r="T245" s="95"/>
    </row>
    <row r="246" spans="20:20" s="12" customFormat="1">
      <c r="T246" s="95"/>
    </row>
    <row r="247" spans="20:20" s="12" customFormat="1">
      <c r="T247" s="95"/>
    </row>
    <row r="248" spans="20:20" s="12" customFormat="1">
      <c r="T248" s="95"/>
    </row>
    <row r="249" spans="20:20" s="12" customFormat="1">
      <c r="T249" s="95"/>
    </row>
    <row r="250" spans="20:20" s="12" customFormat="1">
      <c r="T250" s="95"/>
    </row>
    <row r="251" spans="20:20" s="12" customFormat="1">
      <c r="T251" s="95"/>
    </row>
    <row r="252" spans="20:20" s="12" customFormat="1">
      <c r="T252" s="95"/>
    </row>
    <row r="253" spans="20:20" s="12" customFormat="1">
      <c r="T253" s="95"/>
    </row>
    <row r="254" spans="20:20" s="12" customFormat="1">
      <c r="T254" s="95"/>
    </row>
    <row r="255" spans="20:20" s="12" customFormat="1">
      <c r="T255" s="95"/>
    </row>
    <row r="256" spans="20:20" s="12" customFormat="1">
      <c r="T256" s="95"/>
    </row>
    <row r="257" spans="20:20" s="12" customFormat="1">
      <c r="T257" s="95"/>
    </row>
    <row r="258" spans="20:20" s="12" customFormat="1">
      <c r="T258" s="95"/>
    </row>
    <row r="259" spans="20:20" s="12" customFormat="1">
      <c r="T259" s="95"/>
    </row>
    <row r="260" spans="20:20" s="12" customFormat="1">
      <c r="T260" s="95"/>
    </row>
    <row r="261" spans="20:20" s="12" customFormat="1">
      <c r="T261" s="95"/>
    </row>
    <row r="262" spans="20:20" s="12" customFormat="1">
      <c r="T262" s="95"/>
    </row>
    <row r="263" spans="20:20" s="12" customFormat="1">
      <c r="T263" s="95"/>
    </row>
    <row r="264" spans="20:20" s="12" customFormat="1">
      <c r="T264" s="95"/>
    </row>
    <row r="265" spans="20:20" s="12" customFormat="1">
      <c r="T265" s="95"/>
    </row>
    <row r="266" spans="20:20" s="12" customFormat="1">
      <c r="T266" s="95"/>
    </row>
    <row r="267" spans="20:20" s="12" customFormat="1">
      <c r="T267" s="95"/>
    </row>
    <row r="268" spans="20:20" s="12" customFormat="1">
      <c r="T268" s="95"/>
    </row>
    <row r="269" spans="20:20" s="12" customFormat="1">
      <c r="T269" s="95"/>
    </row>
    <row r="270" spans="20:20" s="12" customFormat="1">
      <c r="T270" s="95"/>
    </row>
    <row r="271" spans="20:20" s="12" customFormat="1">
      <c r="T271" s="95"/>
    </row>
    <row r="272" spans="20:20" s="12" customFormat="1">
      <c r="T272" s="95"/>
    </row>
    <row r="273" spans="20:20" s="12" customFormat="1">
      <c r="T273" s="95"/>
    </row>
    <row r="274" spans="20:20" s="12" customFormat="1">
      <c r="T274" s="95"/>
    </row>
    <row r="275" spans="20:20" s="12" customFormat="1">
      <c r="T275" s="95"/>
    </row>
    <row r="276" spans="20:20" s="12" customFormat="1">
      <c r="T276" s="95"/>
    </row>
    <row r="277" spans="20:20" s="12" customFormat="1">
      <c r="T277" s="95"/>
    </row>
    <row r="278" spans="20:20" s="12" customFormat="1">
      <c r="T278" s="95"/>
    </row>
    <row r="279" spans="20:20" s="12" customFormat="1">
      <c r="T279" s="95"/>
    </row>
    <row r="280" spans="20:20" s="12" customFormat="1">
      <c r="T280" s="95"/>
    </row>
    <row r="281" spans="20:20" s="12" customFormat="1">
      <c r="T281" s="95"/>
    </row>
    <row r="282" spans="20:20" s="12" customFormat="1">
      <c r="T282" s="95"/>
    </row>
    <row r="283" spans="20:20" s="12" customFormat="1">
      <c r="T283" s="95"/>
    </row>
    <row r="284" spans="20:20" s="12" customFormat="1">
      <c r="T284" s="95"/>
    </row>
    <row r="285" spans="20:20" s="12" customFormat="1">
      <c r="T285" s="95"/>
    </row>
    <row r="286" spans="20:20" s="12" customFormat="1">
      <c r="T286" s="95"/>
    </row>
    <row r="287" spans="20:20" s="12" customFormat="1">
      <c r="T287" s="95"/>
    </row>
    <row r="288" spans="20:20" s="12" customFormat="1">
      <c r="T288" s="95"/>
    </row>
    <row r="289" spans="20:20" s="12" customFormat="1">
      <c r="T289" s="95"/>
    </row>
    <row r="290" spans="20:20" s="12" customFormat="1">
      <c r="T290" s="95"/>
    </row>
    <row r="291" spans="20:20" s="12" customFormat="1">
      <c r="T291" s="95"/>
    </row>
    <row r="292" spans="20:20" s="12" customFormat="1">
      <c r="T292" s="95"/>
    </row>
    <row r="293" spans="20:20" s="12" customFormat="1">
      <c r="T293" s="95"/>
    </row>
    <row r="294" spans="20:20" s="12" customFormat="1">
      <c r="T294" s="95"/>
    </row>
    <row r="295" spans="20:20" s="12" customFormat="1">
      <c r="T295" s="95"/>
    </row>
    <row r="296" spans="20:20" s="12" customFormat="1">
      <c r="T296" s="95"/>
    </row>
    <row r="297" spans="20:20" s="12" customFormat="1">
      <c r="T297" s="95"/>
    </row>
    <row r="298" spans="20:20" s="12" customFormat="1">
      <c r="T298" s="95"/>
    </row>
    <row r="299" spans="20:20" s="12" customFormat="1">
      <c r="T299" s="95"/>
    </row>
    <row r="300" spans="20:20" s="12" customFormat="1">
      <c r="T300" s="95"/>
    </row>
    <row r="301" spans="20:20" s="12" customFormat="1">
      <c r="T301" s="95"/>
    </row>
    <row r="302" spans="20:20" s="12" customFormat="1">
      <c r="T302" s="95"/>
    </row>
  </sheetData>
  <pageMargins left="0.70866141732283472" right="0.70866141732283472" top="0.74803149606299213" bottom="0.74803149606299213" header="0.31496062992125984" footer="0.31496062992125984"/>
  <pageSetup paperSize="9" scale="90" orientation="landscape" r:id="rId1"/>
  <ignoredErrors>
    <ignoredError sqref="J10 E10 E14 J14"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38</vt:i4>
      </vt:variant>
    </vt:vector>
  </HeadingPairs>
  <TitlesOfParts>
    <vt:vector size="42" baseType="lpstr">
      <vt:lpstr>Definitions</vt:lpstr>
      <vt:lpstr>IS </vt:lpstr>
      <vt:lpstr>BS </vt:lpstr>
      <vt:lpstr>Cash Flow </vt:lpstr>
      <vt:lpstr>Average_capital_employed</vt:lpstr>
      <vt:lpstr>Balance_Sheets__SEK_M</vt:lpstr>
      <vt:lpstr>CapEmp</vt:lpstr>
      <vt:lpstr>Capital_employed</vt:lpstr>
      <vt:lpstr>Capital_turnover_rate</vt:lpstr>
      <vt:lpstr>CasConRat</vt:lpstr>
      <vt:lpstr>Cash_conversion_ratio</vt:lpstr>
      <vt:lpstr>Cash_Flow</vt:lpstr>
      <vt:lpstr>Cash_Flow__SEK_M</vt:lpstr>
      <vt:lpstr>Change_in_net_debt</vt:lpstr>
      <vt:lpstr>Debt_equity_ratio</vt:lpstr>
      <vt:lpstr>Earnings_per_share__SEK</vt:lpstr>
      <vt:lpstr>EBIT</vt:lpstr>
      <vt:lpstr>EBIT__excluding_items_affecting_comparability</vt:lpstr>
      <vt:lpstr>EBIT_margin_excluding_items_affecting_comparability</vt:lpstr>
      <vt:lpstr>EBITA__excluding_items_affecting_comparability</vt:lpstr>
      <vt:lpstr>EBITA_margin_excluding_items_affecting_comparability</vt:lpstr>
      <vt:lpstr>EBITDA__excluding_items_affecting_comparability</vt:lpstr>
      <vt:lpstr>EBITDA_margin_excluding_items_affecting_comparability</vt:lpstr>
      <vt:lpstr>EBITDA_Net_interest_income_expense</vt:lpstr>
      <vt:lpstr>EBITspec</vt:lpstr>
      <vt:lpstr>Eqasratio</vt:lpstr>
      <vt:lpstr>Equity_assets_ratio</vt:lpstr>
      <vt:lpstr>Free_cash_flow</vt:lpstr>
      <vt:lpstr>Free_cash_flow_per_share</vt:lpstr>
      <vt:lpstr>Frepsha</vt:lpstr>
      <vt:lpstr>Income_Statements__SEK_M</vt:lpstr>
      <vt:lpstr>Net_debt__closing_balance</vt:lpstr>
      <vt:lpstr>Net_debt_EBITDA_1</vt:lpstr>
      <vt:lpstr>opcapsh</vt:lpstr>
      <vt:lpstr>Operating_cash_flow</vt:lpstr>
      <vt:lpstr>Operating_cash_flow_per_share</vt:lpstr>
      <vt:lpstr>P_E_ratio</vt:lpstr>
      <vt:lpstr>PEra</vt:lpstr>
      <vt:lpstr>RatCapTurn</vt:lpstr>
      <vt:lpstr>RetCapEmp</vt:lpstr>
      <vt:lpstr>retsheq</vt:lpstr>
      <vt:lpstr>Spec_of_cap_empl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Ohlsson</dc:creator>
  <cp:lastModifiedBy>Katarina Jacobsson</cp:lastModifiedBy>
  <cp:lastPrinted>2018-01-31T08:40:45Z</cp:lastPrinted>
  <dcterms:created xsi:type="dcterms:W3CDTF">2017-10-24T13:46:21Z</dcterms:created>
  <dcterms:modified xsi:type="dcterms:W3CDTF">2018-07-18T14:39:32Z</dcterms:modified>
</cp:coreProperties>
</file>